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OWNER\Raul\BEIT BERL\Erasmus Plus - Mofet\Mid-term reporting\"/>
    </mc:Choice>
  </mc:AlternateContent>
  <workbookProtection workbookPassword="E359" lockStructure="1"/>
  <bookViews>
    <workbookView xWindow="2736" yWindow="2040" windowWidth="19440" windowHeight="10440" tabRatio="942" firstSheet="1" activeTab="2"/>
  </bookViews>
  <sheets>
    <sheet name="Instructions" sheetId="85" r:id="rId1"/>
    <sheet name="Final financial statement" sheetId="41" r:id="rId2"/>
    <sheet name="Costs Incurred&amp;2nd Prefinancing" sheetId="84" r:id="rId3"/>
    <sheet name="1. Staff costs" sheetId="40" r:id="rId4"/>
    <sheet name="2-3. Travel Costs&amp;Costs of Stay" sheetId="39" r:id="rId5"/>
    <sheet name="4. Equipment Costs" sheetId="82" r:id="rId6"/>
    <sheet name="5. Subcontracting Costs" sheetId="76" r:id="rId7"/>
    <sheet name="Co-financing" sheetId="71" r:id="rId8"/>
    <sheet name="Breakdown &amp; Project Funding" sheetId="55" r:id="rId9"/>
    <sheet name="Breakdown Staff &amp; Travel Costs" sheetId="78" r:id="rId10"/>
    <sheet name="Rates" sheetId="36" state="hidden" r:id="rId11"/>
  </sheets>
  <definedNames>
    <definedName name="BudgetHeadings">Rates!$J$14:$J$19</definedName>
    <definedName name="Category">Rates!$E$2:$H$2</definedName>
    <definedName name="Category2">Rates!$J$10:$J$11</definedName>
    <definedName name="COUNTRY" localSheetId="0">#REF!</definedName>
    <definedName name="CountryALL">Rates!$C$3:$C$181</definedName>
    <definedName name="CountryEligEquip">Rates!$C$36:$C$181</definedName>
    <definedName name="CountryType">Rates!$C$3:$D$181</definedName>
    <definedName name="EUCountry">Rates!$C$3:$C$35</definedName>
    <definedName name="PartnerN°" localSheetId="2">'Costs Incurred&amp;2nd Prefinancing'!$B$23:$B$77</definedName>
    <definedName name="PartnerN°">'Final financial statement'!$B$23:$B$77</definedName>
    <definedName name="PartnerN°Ref" localSheetId="2">'Costs Incurred&amp;2nd Prefinancing'!$B$23:$E$77</definedName>
    <definedName name="PartnerN°Ref">'Final financial statement'!$B$23:$E$77</definedName>
    <definedName name="_xlnm.Print_Area" localSheetId="3">'1. Staff costs'!$A$1:$P$412</definedName>
    <definedName name="_xlnm.Print_Area" localSheetId="4">'2-3. Travel Costs&amp;Costs of Stay'!$A$1:$S$301</definedName>
    <definedName name="_xlnm.Print_Area" localSheetId="5">'4. Equipment Costs'!$A$1:$P$32</definedName>
    <definedName name="_xlnm.Print_Area" localSheetId="6">'5. Subcontracting Costs'!$A$1:$P$42</definedName>
    <definedName name="_xlnm.Print_Area" localSheetId="8">'Breakdown &amp; Project Funding'!$A$1:$J$82</definedName>
    <definedName name="_xlnm.Print_Area" localSheetId="9">'Breakdown Staff &amp; Travel Costs'!$A$1:$M$124</definedName>
    <definedName name="_xlnm.Print_Area" localSheetId="7">'Co-financing'!$A$1:$J$41</definedName>
    <definedName name="_xlnm.Print_Area" localSheetId="2">'Costs Incurred&amp;2nd Prefinancing'!$A$1:$M$94</definedName>
    <definedName name="_xlnm.Print_Area" localSheetId="1">'Final financial statement'!$A$1:$M$96</definedName>
    <definedName name="_xlnm.Print_Area" localSheetId="0">Instructions!$A$1:$E$138</definedName>
    <definedName name="_xlnm.Print_Titles" localSheetId="4">'2-3. Travel Costs&amp;Costs of Stay'!$7:$7</definedName>
    <definedName name="_xlnm.Print_Titles" localSheetId="5">'4. Equipment Costs'!$7:$7</definedName>
    <definedName name="_xlnm.Print_Titles" localSheetId="6">'5. Subcontracting Costs'!$7:$7</definedName>
    <definedName name="_xlnm.Print_Titles" localSheetId="8">'Breakdown &amp; Project Funding'!$4:$4</definedName>
    <definedName name="_xlnm.Print_Titles" localSheetId="9">'Breakdown Staff &amp; Travel Costs'!#REF!</definedName>
    <definedName name="_xlnm.Print_Titles" localSheetId="7">'Co-financing'!$7:$7</definedName>
    <definedName name="_xlnm.Print_Titles" localSheetId="0">#REF!</definedName>
    <definedName name="Rates">Rates!$E$3:$H$181</definedName>
    <definedName name="StaffCat">Rates!$E$2:$H$2</definedName>
    <definedName name="VATTAXES">Rates!$J$22:$J$23</definedName>
    <definedName name="WorkPackage">Rates!$J$3:$J$7</definedName>
    <definedName name="Z_D7932BCF_3472_4742_BE90_75070A4D3346_.wvu.Cols" localSheetId="3" hidden="1">'1. Staff costs'!$O:$XFD</definedName>
    <definedName name="Z_D7932BCF_3472_4742_BE90_75070A4D3346_.wvu.Cols" localSheetId="4" hidden="1">'2-3. Travel Costs&amp;Costs of Stay'!$R:$XFD</definedName>
    <definedName name="Z_D7932BCF_3472_4742_BE90_75070A4D3346_.wvu.Cols" localSheetId="5" hidden="1">'4. Equipment Costs'!$O:$XFD</definedName>
    <definedName name="Z_D7932BCF_3472_4742_BE90_75070A4D3346_.wvu.Cols" localSheetId="6" hidden="1">'5. Subcontracting Costs'!$O:$XFD</definedName>
    <definedName name="Z_D7932BCF_3472_4742_BE90_75070A4D3346_.wvu.Cols" localSheetId="8" hidden="1">'Breakdown &amp; Project Funding'!$J:$XFD</definedName>
    <definedName name="Z_D7932BCF_3472_4742_BE90_75070A4D3346_.wvu.Cols" localSheetId="9" hidden="1">'Breakdown Staff &amp; Travel Costs'!$M:$XFD</definedName>
    <definedName name="Z_D7932BCF_3472_4742_BE90_75070A4D3346_.wvu.Cols" localSheetId="7" hidden="1">'Co-financing'!$J:$XFD</definedName>
    <definedName name="Z_D7932BCF_3472_4742_BE90_75070A4D3346_.wvu.Rows" localSheetId="3" hidden="1">'1. Staff costs'!$412:$1048576,'1. Staff costs'!#REF!</definedName>
    <definedName name="Z_D7932BCF_3472_4742_BE90_75070A4D3346_.wvu.Rows" localSheetId="4" hidden="1">'2-3. Travel Costs&amp;Costs of Stay'!$301:$1048576,'2-3. Travel Costs&amp;Costs of Stay'!#REF!</definedName>
    <definedName name="Z_D7932BCF_3472_4742_BE90_75070A4D3346_.wvu.Rows" localSheetId="5" hidden="1">'4. Equipment Costs'!$32:$1048576,'4. Equipment Costs'!#REF!</definedName>
    <definedName name="Z_D7932BCF_3472_4742_BE90_75070A4D3346_.wvu.Rows" localSheetId="6" hidden="1">'5. Subcontracting Costs'!$42:$1048576,'5. Subcontracting Costs'!#REF!</definedName>
    <definedName name="Z_D7932BCF_3472_4742_BE90_75070A4D3346_.wvu.Rows" localSheetId="8" hidden="1">'Breakdown &amp; Project Funding'!$11:$1048576,'Breakdown &amp; Project Funding'!#REF!</definedName>
    <definedName name="Z_D7932BCF_3472_4742_BE90_75070A4D3346_.wvu.Rows" localSheetId="9" hidden="1">'Breakdown Staff &amp; Travel Costs'!$2:$1048576,'Breakdown Staff &amp; Travel Costs'!#REF!</definedName>
    <definedName name="Z_D7932BCF_3472_4742_BE90_75070A4D3346_.wvu.Rows" localSheetId="7" hidden="1">'Co-financing'!$37:$1048576,'Co-financing'!#REF!</definedName>
  </definedNames>
  <calcPr calcId="152511"/>
  <customWorkbookViews>
    <customWorkbookView name="test" guid="{D7932BCF-3472-4742-BE90-75070A4D3346}" maximized="1" windowWidth="1916" windowHeight="775" tabRatio="795" activeSheetId="24"/>
  </customWorkbookViews>
</workbook>
</file>

<file path=xl/calcChain.xml><?xml version="1.0" encoding="utf-8"?>
<calcChain xmlns="http://schemas.openxmlformats.org/spreadsheetml/2006/main">
  <c r="E297" i="39" l="1"/>
  <c r="D297" i="39"/>
  <c r="E296" i="39"/>
  <c r="D296" i="39"/>
  <c r="E295" i="39"/>
  <c r="D295" i="39"/>
  <c r="P410" i="40"/>
  <c r="E410" i="40"/>
  <c r="O410" i="40" s="1"/>
  <c r="D410" i="40"/>
  <c r="P409" i="40"/>
  <c r="E409" i="40"/>
  <c r="D409" i="40"/>
  <c r="O409" i="40" s="1"/>
  <c r="P408" i="40"/>
  <c r="E408" i="40"/>
  <c r="D408" i="40"/>
  <c r="P407" i="40"/>
  <c r="E407" i="40"/>
  <c r="D407" i="40"/>
  <c r="P406" i="40"/>
  <c r="E406" i="40"/>
  <c r="D406" i="40"/>
  <c r="R297" i="39" l="1"/>
  <c r="O297" i="39" s="1"/>
  <c r="R296" i="39"/>
  <c r="P296" i="39" s="1"/>
  <c r="O296" i="39"/>
  <c r="R295" i="39"/>
  <c r="O295" i="39" s="1"/>
  <c r="O407" i="40"/>
  <c r="M407" i="40" s="1"/>
  <c r="N407" i="40" s="1"/>
  <c r="M410" i="40"/>
  <c r="N410" i="40"/>
  <c r="M409" i="40"/>
  <c r="N409" i="40" s="1"/>
  <c r="O408" i="40"/>
  <c r="O406" i="40"/>
  <c r="P297" i="39" l="1"/>
  <c r="Q297" i="39" s="1"/>
  <c r="P295" i="39"/>
  <c r="Q295" i="39" s="1"/>
  <c r="Q296" i="39"/>
  <c r="M408" i="40"/>
  <c r="N408" i="40" s="1"/>
  <c r="M406" i="40"/>
  <c r="N406" i="40" s="1"/>
  <c r="D36" i="71" l="1"/>
  <c r="C36" i="71"/>
  <c r="I36" i="71" s="1"/>
  <c r="D35" i="71"/>
  <c r="C35" i="71"/>
  <c r="I35" i="71" s="1"/>
  <c r="D34" i="71"/>
  <c r="C34" i="71"/>
  <c r="D33" i="71"/>
  <c r="C33" i="71"/>
  <c r="I33" i="71" s="1"/>
  <c r="D32" i="71"/>
  <c r="C32" i="71"/>
  <c r="M39" i="76"/>
  <c r="E39" i="76"/>
  <c r="D39" i="76"/>
  <c r="M38" i="76"/>
  <c r="E38" i="76"/>
  <c r="D38" i="76"/>
  <c r="M31" i="82"/>
  <c r="E31" i="82"/>
  <c r="D31" i="82"/>
  <c r="M30" i="82"/>
  <c r="E30" i="82"/>
  <c r="D30" i="82"/>
  <c r="M29" i="82"/>
  <c r="E29" i="82"/>
  <c r="D29" i="82"/>
  <c r="E298" i="39"/>
  <c r="D298" i="39"/>
  <c r="E294" i="39"/>
  <c r="D294" i="39"/>
  <c r="E293" i="39"/>
  <c r="D293" i="39"/>
  <c r="E292" i="39"/>
  <c r="D292" i="39"/>
  <c r="E291" i="39"/>
  <c r="D291" i="39"/>
  <c r="E290" i="39"/>
  <c r="D290" i="39"/>
  <c r="E289" i="39"/>
  <c r="D289" i="39"/>
  <c r="E288" i="39"/>
  <c r="D288" i="39"/>
  <c r="E287" i="39"/>
  <c r="D287" i="39"/>
  <c r="E286" i="39"/>
  <c r="D286" i="39"/>
  <c r="E285" i="39"/>
  <c r="D285" i="39"/>
  <c r="E284" i="39"/>
  <c r="D284" i="39"/>
  <c r="E283" i="39"/>
  <c r="D283" i="39"/>
  <c r="E282" i="39"/>
  <c r="D282" i="39"/>
  <c r="E281" i="39"/>
  <c r="D281" i="39"/>
  <c r="E280" i="39"/>
  <c r="D280" i="39"/>
  <c r="E279" i="39"/>
  <c r="D279" i="39"/>
  <c r="E278" i="39"/>
  <c r="D278" i="39"/>
  <c r="E277" i="39"/>
  <c r="D277" i="39"/>
  <c r="E276" i="39"/>
  <c r="D276" i="39"/>
  <c r="E275" i="39"/>
  <c r="D275" i="39"/>
  <c r="E274" i="39"/>
  <c r="D274" i="39"/>
  <c r="E273" i="39"/>
  <c r="D273" i="39"/>
  <c r="E272" i="39"/>
  <c r="D272" i="39"/>
  <c r="E271" i="39"/>
  <c r="D271" i="39"/>
  <c r="E270" i="39"/>
  <c r="D270" i="39"/>
  <c r="E269" i="39"/>
  <c r="D269" i="39"/>
  <c r="E268" i="39"/>
  <c r="D268" i="39"/>
  <c r="E267" i="39"/>
  <c r="D267" i="39"/>
  <c r="E266" i="39"/>
  <c r="D266" i="39"/>
  <c r="E265" i="39"/>
  <c r="D265" i="39"/>
  <c r="E264" i="39"/>
  <c r="D264" i="39"/>
  <c r="E263" i="39"/>
  <c r="D263" i="39"/>
  <c r="E262" i="39"/>
  <c r="D262" i="39"/>
  <c r="E261" i="39"/>
  <c r="D261" i="39"/>
  <c r="E260" i="39"/>
  <c r="D260" i="39"/>
  <c r="E259" i="39"/>
  <c r="D259" i="39"/>
  <c r="P404" i="40"/>
  <c r="E404" i="40"/>
  <c r="D404" i="40"/>
  <c r="P403" i="40"/>
  <c r="E403" i="40"/>
  <c r="D403" i="40"/>
  <c r="O403" i="40" s="1"/>
  <c r="P402" i="40"/>
  <c r="E402" i="40"/>
  <c r="D402" i="40"/>
  <c r="P401" i="40"/>
  <c r="E401" i="40"/>
  <c r="D401" i="40"/>
  <c r="P400" i="40"/>
  <c r="E400" i="40"/>
  <c r="D400" i="40"/>
  <c r="P399" i="40"/>
  <c r="E399" i="40"/>
  <c r="D399" i="40"/>
  <c r="P398" i="40"/>
  <c r="E398" i="40"/>
  <c r="D398" i="40"/>
  <c r="P397" i="40"/>
  <c r="E397" i="40"/>
  <c r="D397" i="40"/>
  <c r="P396" i="40"/>
  <c r="E396" i="40"/>
  <c r="D396" i="40"/>
  <c r="P395" i="40"/>
  <c r="E395" i="40"/>
  <c r="D395" i="40"/>
  <c r="P394" i="40"/>
  <c r="E394" i="40"/>
  <c r="D394" i="40"/>
  <c r="P393" i="40"/>
  <c r="E393" i="40"/>
  <c r="D393" i="40"/>
  <c r="P392" i="40"/>
  <c r="E392" i="40"/>
  <c r="D392" i="40"/>
  <c r="P391" i="40"/>
  <c r="E391" i="40"/>
  <c r="D391" i="40"/>
  <c r="P390" i="40"/>
  <c r="E390" i="40"/>
  <c r="D390" i="40"/>
  <c r="P389" i="40"/>
  <c r="E389" i="40"/>
  <c r="D389" i="40"/>
  <c r="P388" i="40"/>
  <c r="E388" i="40"/>
  <c r="D388" i="40"/>
  <c r="P387" i="40"/>
  <c r="E387" i="40"/>
  <c r="D387" i="40"/>
  <c r="P386" i="40"/>
  <c r="E386" i="40"/>
  <c r="D386" i="40"/>
  <c r="P385" i="40"/>
  <c r="E385" i="40"/>
  <c r="D385" i="40"/>
  <c r="P384" i="40"/>
  <c r="E384" i="40"/>
  <c r="D384" i="40"/>
  <c r="P383" i="40"/>
  <c r="E383" i="40"/>
  <c r="D383" i="40"/>
  <c r="P382" i="40"/>
  <c r="E382" i="40"/>
  <c r="D382" i="40"/>
  <c r="P381" i="40"/>
  <c r="E381" i="40"/>
  <c r="D381" i="40"/>
  <c r="P380" i="40"/>
  <c r="E380" i="40"/>
  <c r="D380" i="40"/>
  <c r="P379" i="40"/>
  <c r="E379" i="40"/>
  <c r="D379" i="40"/>
  <c r="P378" i="40"/>
  <c r="E378" i="40"/>
  <c r="D378" i="40"/>
  <c r="P377" i="40"/>
  <c r="E377" i="40"/>
  <c r="D377" i="40"/>
  <c r="P376" i="40"/>
  <c r="E376" i="40"/>
  <c r="D376" i="40"/>
  <c r="P375" i="40"/>
  <c r="E375" i="40"/>
  <c r="D375" i="40"/>
  <c r="R298" i="39" l="1"/>
  <c r="P298" i="39" s="1"/>
  <c r="I34" i="71"/>
  <c r="I32" i="71"/>
  <c r="O39" i="76"/>
  <c r="O38" i="76"/>
  <c r="O31" i="82"/>
  <c r="O30" i="82"/>
  <c r="O29" i="82"/>
  <c r="O298" i="39"/>
  <c r="R294" i="39"/>
  <c r="O294" i="39" s="1"/>
  <c r="R293" i="39"/>
  <c r="O293" i="39" s="1"/>
  <c r="R292" i="39"/>
  <c r="O292" i="39" s="1"/>
  <c r="R291" i="39"/>
  <c r="O291" i="39" s="1"/>
  <c r="R290" i="39"/>
  <c r="O290" i="39" s="1"/>
  <c r="R289" i="39"/>
  <c r="O289" i="39" s="1"/>
  <c r="R288" i="39"/>
  <c r="O288" i="39" s="1"/>
  <c r="R287" i="39"/>
  <c r="O287" i="39" s="1"/>
  <c r="R286" i="39"/>
  <c r="O286" i="39" s="1"/>
  <c r="R284" i="39"/>
  <c r="P284" i="39" s="1"/>
  <c r="R285" i="39"/>
  <c r="P285" i="39" s="1"/>
  <c r="R283" i="39"/>
  <c r="P283" i="39" s="1"/>
  <c r="R282" i="39"/>
  <c r="P282" i="39" s="1"/>
  <c r="R281" i="39"/>
  <c r="O281" i="39" s="1"/>
  <c r="R278" i="39"/>
  <c r="O278" i="39" s="1"/>
  <c r="R280" i="39"/>
  <c r="O280" i="39" s="1"/>
  <c r="R279" i="39"/>
  <c r="P279" i="39" s="1"/>
  <c r="R276" i="39"/>
  <c r="O276" i="39" s="1"/>
  <c r="R277" i="39"/>
  <c r="P277" i="39" s="1"/>
  <c r="R275" i="39"/>
  <c r="P275" i="39" s="1"/>
  <c r="R273" i="39"/>
  <c r="P273" i="39" s="1"/>
  <c r="R274" i="39"/>
  <c r="O274" i="39" s="1"/>
  <c r="R272" i="39"/>
  <c r="O272" i="39" s="1"/>
  <c r="R271" i="39"/>
  <c r="P271" i="39" s="1"/>
  <c r="R270" i="39"/>
  <c r="P270" i="39" s="1"/>
  <c r="R269" i="39"/>
  <c r="O269" i="39" s="1"/>
  <c r="R268" i="39"/>
  <c r="P268" i="39" s="1"/>
  <c r="R267" i="39"/>
  <c r="O267" i="39" s="1"/>
  <c r="R266" i="39"/>
  <c r="P266" i="39" s="1"/>
  <c r="R265" i="39"/>
  <c r="O265" i="39" s="1"/>
  <c r="R264" i="39"/>
  <c r="O264" i="39" s="1"/>
  <c r="R263" i="39"/>
  <c r="P263" i="39" s="1"/>
  <c r="R262" i="39"/>
  <c r="P262" i="39" s="1"/>
  <c r="R261" i="39"/>
  <c r="P261" i="39" s="1"/>
  <c r="R259" i="39"/>
  <c r="O259" i="39" s="1"/>
  <c r="R260" i="39"/>
  <c r="P260" i="39" s="1"/>
  <c r="O404" i="40"/>
  <c r="M404" i="40" s="1"/>
  <c r="M403" i="40"/>
  <c r="N403" i="40"/>
  <c r="O402" i="40"/>
  <c r="M402" i="40" s="1"/>
  <c r="O401" i="40"/>
  <c r="M401" i="40"/>
  <c r="N401" i="40"/>
  <c r="O400" i="40"/>
  <c r="O399" i="40"/>
  <c r="M399" i="40" s="1"/>
  <c r="O398" i="40"/>
  <c r="M398" i="40" s="1"/>
  <c r="O397" i="40"/>
  <c r="M397" i="40" s="1"/>
  <c r="O396" i="40"/>
  <c r="O395" i="40"/>
  <c r="M395" i="40" s="1"/>
  <c r="O394" i="40"/>
  <c r="O393" i="40"/>
  <c r="M393" i="40" s="1"/>
  <c r="O392" i="40"/>
  <c r="O390" i="40"/>
  <c r="M390" i="40" s="1"/>
  <c r="O391" i="40"/>
  <c r="O388" i="40"/>
  <c r="O389" i="40"/>
  <c r="O386" i="40"/>
  <c r="O387" i="40"/>
  <c r="O385" i="40"/>
  <c r="O384" i="40"/>
  <c r="O382" i="40"/>
  <c r="O383" i="40"/>
  <c r="O381" i="40"/>
  <c r="O380" i="40"/>
  <c r="M380" i="40" s="1"/>
  <c r="O377" i="40"/>
  <c r="M377" i="40" s="1"/>
  <c r="O379" i="40"/>
  <c r="M379" i="40" s="1"/>
  <c r="O378" i="40"/>
  <c r="M378" i="40" s="1"/>
  <c r="O376" i="40"/>
  <c r="O375" i="40"/>
  <c r="P294" i="39" l="1"/>
  <c r="Q294" i="39" s="1"/>
  <c r="P293" i="39"/>
  <c r="Q293" i="39" s="1"/>
  <c r="Q298" i="39"/>
  <c r="P288" i="39"/>
  <c r="Q288" i="39" s="1"/>
  <c r="P289" i="39"/>
  <c r="Q289" i="39" s="1"/>
  <c r="P292" i="39"/>
  <c r="Q292" i="39" s="1"/>
  <c r="P291" i="39"/>
  <c r="Q291" i="39" s="1"/>
  <c r="P290" i="39"/>
  <c r="Q290" i="39" s="1"/>
  <c r="P287" i="39"/>
  <c r="Q287" i="39" s="1"/>
  <c r="P286" i="39"/>
  <c r="Q286" i="39" s="1"/>
  <c r="O284" i="39"/>
  <c r="Q284" i="39" s="1"/>
  <c r="O283" i="39"/>
  <c r="Q283" i="39" s="1"/>
  <c r="P278" i="39"/>
  <c r="Q278" i="39" s="1"/>
  <c r="O282" i="39"/>
  <c r="Q282" i="39" s="1"/>
  <c r="O285" i="39"/>
  <c r="Q285" i="39" s="1"/>
  <c r="O279" i="39"/>
  <c r="Q279" i="39" s="1"/>
  <c r="P280" i="39"/>
  <c r="Q280" i="39" s="1"/>
  <c r="P281" i="39"/>
  <c r="Q281" i="39" s="1"/>
  <c r="O271" i="39"/>
  <c r="Q271" i="39" s="1"/>
  <c r="P276" i="39"/>
  <c r="Q276" i="39" s="1"/>
  <c r="O275" i="39"/>
  <c r="Q275" i="39" s="1"/>
  <c r="O277" i="39"/>
  <c r="Q277" i="39" s="1"/>
  <c r="P274" i="39"/>
  <c r="Q274" i="39" s="1"/>
  <c r="O273" i="39"/>
  <c r="Q273" i="39" s="1"/>
  <c r="P272" i="39"/>
  <c r="Q272" i="39" s="1"/>
  <c r="O270" i="39"/>
  <c r="Q270" i="39" s="1"/>
  <c r="P269" i="39"/>
  <c r="Q269" i="39" s="1"/>
  <c r="O268" i="39"/>
  <c r="Q268" i="39" s="1"/>
  <c r="O266" i="39"/>
  <c r="Q266" i="39" s="1"/>
  <c r="P267" i="39"/>
  <c r="Q267" i="39" s="1"/>
  <c r="O261" i="39"/>
  <c r="Q261" i="39" s="1"/>
  <c r="O263" i="39"/>
  <c r="Q263" i="39" s="1"/>
  <c r="P265" i="39"/>
  <c r="Q265" i="39" s="1"/>
  <c r="P259" i="39"/>
  <c r="Q259" i="39" s="1"/>
  <c r="P264" i="39"/>
  <c r="Q264" i="39" s="1"/>
  <c r="O260" i="39"/>
  <c r="Q260" i="39" s="1"/>
  <c r="O262" i="39"/>
  <c r="Q262" i="39" s="1"/>
  <c r="N404" i="40"/>
  <c r="N399" i="40"/>
  <c r="N398" i="40"/>
  <c r="N402" i="40"/>
  <c r="M400" i="40"/>
  <c r="N400" i="40" s="1"/>
  <c r="M386" i="40"/>
  <c r="N386" i="40" s="1"/>
  <c r="N397" i="40"/>
  <c r="M388" i="40"/>
  <c r="N388" i="40" s="1"/>
  <c r="M396" i="40"/>
  <c r="N396" i="40" s="1"/>
  <c r="N395" i="40"/>
  <c r="N390" i="40"/>
  <c r="M394" i="40"/>
  <c r="N394" i="40" s="1"/>
  <c r="M392" i="40"/>
  <c r="N392" i="40" s="1"/>
  <c r="N393" i="40"/>
  <c r="M391" i="40"/>
  <c r="N391" i="40" s="1"/>
  <c r="M381" i="40"/>
  <c r="N381" i="40" s="1"/>
  <c r="M389" i="40"/>
  <c r="N389" i="40" s="1"/>
  <c r="M385" i="40"/>
  <c r="N385" i="40" s="1"/>
  <c r="M387" i="40"/>
  <c r="N387" i="40" s="1"/>
  <c r="M382" i="40"/>
  <c r="N382" i="40" s="1"/>
  <c r="M383" i="40"/>
  <c r="N383" i="40" s="1"/>
  <c r="M384" i="40"/>
  <c r="N384" i="40" s="1"/>
  <c r="N377" i="40"/>
  <c r="N380" i="40"/>
  <c r="N378" i="40"/>
  <c r="N379" i="40"/>
  <c r="M376" i="40"/>
  <c r="N376" i="40" s="1"/>
  <c r="M375" i="40"/>
  <c r="N375" i="40" s="1"/>
  <c r="E246" i="39" l="1"/>
  <c r="D246" i="39"/>
  <c r="E245" i="39"/>
  <c r="D245" i="39"/>
  <c r="E244" i="39"/>
  <c r="D244" i="39"/>
  <c r="E243" i="39"/>
  <c r="D243" i="39"/>
  <c r="E242" i="39"/>
  <c r="D242" i="39"/>
  <c r="E241" i="39"/>
  <c r="D241" i="39"/>
  <c r="E240" i="39"/>
  <c r="D240" i="39"/>
  <c r="E239" i="39"/>
  <c r="D239" i="39"/>
  <c r="E256" i="39"/>
  <c r="D256" i="39"/>
  <c r="E255" i="39"/>
  <c r="D255" i="39"/>
  <c r="E254" i="39"/>
  <c r="D254" i="39"/>
  <c r="E253" i="39"/>
  <c r="D253" i="39"/>
  <c r="E252" i="39"/>
  <c r="D252" i="39"/>
  <c r="E251" i="39"/>
  <c r="D251" i="39"/>
  <c r="E250" i="39"/>
  <c r="D250" i="39"/>
  <c r="E249" i="39"/>
  <c r="D249" i="39"/>
  <c r="E248" i="39"/>
  <c r="D248" i="39"/>
  <c r="E247" i="39"/>
  <c r="D247" i="39"/>
  <c r="E238" i="39"/>
  <c r="D238" i="39"/>
  <c r="E237" i="39"/>
  <c r="D237" i="39"/>
  <c r="E236" i="39"/>
  <c r="D236" i="39"/>
  <c r="E235" i="39"/>
  <c r="D235" i="39"/>
  <c r="E234" i="39"/>
  <c r="D234" i="39"/>
  <c r="E233" i="39"/>
  <c r="D233" i="39"/>
  <c r="E232" i="39"/>
  <c r="D232" i="39"/>
  <c r="E231" i="39"/>
  <c r="D231" i="39"/>
  <c r="E230" i="39"/>
  <c r="D230" i="39"/>
  <c r="E229" i="39"/>
  <c r="D229" i="39"/>
  <c r="E228" i="39"/>
  <c r="D228" i="39"/>
  <c r="E227" i="39"/>
  <c r="D227" i="39"/>
  <c r="E226" i="39"/>
  <c r="D226" i="39"/>
  <c r="E225" i="39"/>
  <c r="D225" i="39"/>
  <c r="E224" i="39"/>
  <c r="D224" i="39"/>
  <c r="E223" i="39"/>
  <c r="D223" i="39"/>
  <c r="E222" i="39"/>
  <c r="D222" i="39"/>
  <c r="E221" i="39"/>
  <c r="D221" i="39"/>
  <c r="P374" i="40"/>
  <c r="E374" i="40"/>
  <c r="D374" i="40"/>
  <c r="P373" i="40"/>
  <c r="E373" i="40"/>
  <c r="D373" i="40"/>
  <c r="P372" i="40"/>
  <c r="E372" i="40"/>
  <c r="D372" i="40"/>
  <c r="P371" i="40"/>
  <c r="E371" i="40"/>
  <c r="D371" i="40"/>
  <c r="P370" i="40"/>
  <c r="E370" i="40"/>
  <c r="D370" i="40"/>
  <c r="P369" i="40"/>
  <c r="E369" i="40"/>
  <c r="D369" i="40"/>
  <c r="P368" i="40"/>
  <c r="E368" i="40"/>
  <c r="D368" i="40"/>
  <c r="P367" i="40"/>
  <c r="E367" i="40"/>
  <c r="D367" i="40"/>
  <c r="P366" i="40"/>
  <c r="E366" i="40"/>
  <c r="D366" i="40"/>
  <c r="P365" i="40"/>
  <c r="E365" i="40"/>
  <c r="D365" i="40"/>
  <c r="P364" i="40"/>
  <c r="E364" i="40"/>
  <c r="D364" i="40"/>
  <c r="P363" i="40"/>
  <c r="E363" i="40"/>
  <c r="D363" i="40"/>
  <c r="P362" i="40"/>
  <c r="E362" i="40"/>
  <c r="D362" i="40"/>
  <c r="P361" i="40"/>
  <c r="E361" i="40"/>
  <c r="D361" i="40"/>
  <c r="P360" i="40"/>
  <c r="E360" i="40"/>
  <c r="D360" i="40"/>
  <c r="R246" i="39" l="1"/>
  <c r="O246" i="39" s="1"/>
  <c r="R245" i="39"/>
  <c r="P245" i="39" s="1"/>
  <c r="R243" i="39"/>
  <c r="P243" i="39" s="1"/>
  <c r="R244" i="39"/>
  <c r="P244" i="39" s="1"/>
  <c r="R241" i="39"/>
  <c r="P241" i="39" s="1"/>
  <c r="R242" i="39"/>
  <c r="O242" i="39" s="1"/>
  <c r="R240" i="39"/>
  <c r="P240" i="39" s="1"/>
  <c r="R239" i="39"/>
  <c r="O239" i="39" s="1"/>
  <c r="R255" i="39"/>
  <c r="O255" i="39" s="1"/>
  <c r="R256" i="39"/>
  <c r="O256" i="39" s="1"/>
  <c r="R254" i="39"/>
  <c r="O254" i="39" s="1"/>
  <c r="R252" i="39"/>
  <c r="O252" i="39" s="1"/>
  <c r="R253" i="39"/>
  <c r="P253" i="39" s="1"/>
  <c r="R251" i="39"/>
  <c r="O251" i="39" s="1"/>
  <c r="R249" i="39"/>
  <c r="P249" i="39" s="1"/>
  <c r="R250" i="39"/>
  <c r="O250" i="39" s="1"/>
  <c r="R248" i="39"/>
  <c r="P248" i="39" s="1"/>
  <c r="R247" i="39"/>
  <c r="O247" i="39" s="1"/>
  <c r="R237" i="39"/>
  <c r="O237" i="39" s="1"/>
  <c r="R238" i="39"/>
  <c r="P238" i="39" s="1"/>
  <c r="R236" i="39"/>
  <c r="P236" i="39" s="1"/>
  <c r="R235" i="39"/>
  <c r="O235" i="39" s="1"/>
  <c r="R234" i="39"/>
  <c r="P234" i="39" s="1"/>
  <c r="R233" i="39"/>
  <c r="O233" i="39" s="1"/>
  <c r="R232" i="39"/>
  <c r="O232" i="39" s="1"/>
  <c r="R231" i="39"/>
  <c r="O231" i="39" s="1"/>
  <c r="R230" i="39"/>
  <c r="O230" i="39" s="1"/>
  <c r="R229" i="39"/>
  <c r="O229" i="39" s="1"/>
  <c r="R228" i="39"/>
  <c r="P228" i="39" s="1"/>
  <c r="R227" i="39"/>
  <c r="O227" i="39" s="1"/>
  <c r="R226" i="39"/>
  <c r="P226" i="39" s="1"/>
  <c r="R225" i="39"/>
  <c r="O225" i="39" s="1"/>
  <c r="R224" i="39"/>
  <c r="P224" i="39" s="1"/>
  <c r="R223" i="39"/>
  <c r="P223" i="39" s="1"/>
  <c r="R222" i="39"/>
  <c r="O222" i="39" s="1"/>
  <c r="R221" i="39"/>
  <c r="O221" i="39" s="1"/>
  <c r="O374" i="40"/>
  <c r="M374" i="40" s="1"/>
  <c r="O373" i="40"/>
  <c r="M373" i="40" s="1"/>
  <c r="O372" i="40"/>
  <c r="O371" i="40"/>
  <c r="N371" i="40" s="1"/>
  <c r="O370" i="40"/>
  <c r="M370" i="40" s="1"/>
  <c r="O369" i="40"/>
  <c r="M369" i="40" s="1"/>
  <c r="O368" i="40"/>
  <c r="O366" i="40"/>
  <c r="O367" i="40"/>
  <c r="O365" i="40"/>
  <c r="O364" i="40"/>
  <c r="O363" i="40"/>
  <c r="M363" i="40" s="1"/>
  <c r="O362" i="40"/>
  <c r="O361" i="40"/>
  <c r="M361" i="40" s="1"/>
  <c r="O360" i="40"/>
  <c r="M360" i="40" s="1"/>
  <c r="O244" i="39" l="1"/>
  <c r="P246" i="39"/>
  <c r="O245" i="39"/>
  <c r="Q245" i="39" s="1"/>
  <c r="N373" i="40"/>
  <c r="M371" i="40"/>
  <c r="Q246" i="39"/>
  <c r="O243" i="39"/>
  <c r="Q243" i="39" s="1"/>
  <c r="O241" i="39"/>
  <c r="Q241" i="39" s="1"/>
  <c r="Q244" i="39"/>
  <c r="P242" i="39"/>
  <c r="Q242" i="39" s="1"/>
  <c r="P255" i="39"/>
  <c r="Q255" i="39" s="1"/>
  <c r="P256" i="39"/>
  <c r="Q256" i="39" s="1"/>
  <c r="P239" i="39"/>
  <c r="Q239" i="39" s="1"/>
  <c r="P254" i="39"/>
  <c r="Q254" i="39" s="1"/>
  <c r="O253" i="39"/>
  <c r="Q253" i="39" s="1"/>
  <c r="P252" i="39"/>
  <c r="Q252" i="39" s="1"/>
  <c r="O240" i="39"/>
  <c r="Q240" i="39" s="1"/>
  <c r="P251" i="39"/>
  <c r="Q251" i="39" s="1"/>
  <c r="O249" i="39"/>
  <c r="Q249" i="39" s="1"/>
  <c r="O248" i="39"/>
  <c r="Q248" i="39" s="1"/>
  <c r="P250" i="39"/>
  <c r="Q250" i="39" s="1"/>
  <c r="O238" i="39"/>
  <c r="Q238" i="39" s="1"/>
  <c r="O236" i="39"/>
  <c r="Q236" i="39" s="1"/>
  <c r="P247" i="39"/>
  <c r="Q247" i="39" s="1"/>
  <c r="P237" i="39"/>
  <c r="Q237" i="39" s="1"/>
  <c r="P235" i="39"/>
  <c r="Q235" i="39" s="1"/>
  <c r="O234" i="39"/>
  <c r="Q234" i="39" s="1"/>
  <c r="P232" i="39"/>
  <c r="Q232" i="39" s="1"/>
  <c r="P233" i="39"/>
  <c r="Q233" i="39" s="1"/>
  <c r="P231" i="39"/>
  <c r="Q231" i="39" s="1"/>
  <c r="P230" i="39"/>
  <c r="Q230" i="39" s="1"/>
  <c r="P225" i="39"/>
  <c r="Q225" i="39" s="1"/>
  <c r="P227" i="39"/>
  <c r="Q227" i="39" s="1"/>
  <c r="P229" i="39"/>
  <c r="Q229" i="39" s="1"/>
  <c r="O223" i="39"/>
  <c r="Q223" i="39" s="1"/>
  <c r="O228" i="39"/>
  <c r="Q228" i="39" s="1"/>
  <c r="O226" i="39"/>
  <c r="Q226" i="39" s="1"/>
  <c r="O224" i="39"/>
  <c r="Q224" i="39" s="1"/>
  <c r="P222" i="39"/>
  <c r="Q222" i="39" s="1"/>
  <c r="P221" i="39"/>
  <c r="Q221" i="39" s="1"/>
  <c r="N374" i="40"/>
  <c r="M372" i="40"/>
  <c r="N372" i="40" s="1"/>
  <c r="M368" i="40"/>
  <c r="N368" i="40" s="1"/>
  <c r="N370" i="40"/>
  <c r="M366" i="40"/>
  <c r="N366" i="40" s="1"/>
  <c r="N369" i="40"/>
  <c r="M367" i="40"/>
  <c r="N367" i="40" s="1"/>
  <c r="N363" i="40"/>
  <c r="M365" i="40"/>
  <c r="N365" i="40" s="1"/>
  <c r="M364" i="40"/>
  <c r="N364" i="40" s="1"/>
  <c r="N360" i="40"/>
  <c r="M362" i="40"/>
  <c r="N362" i="40" s="1"/>
  <c r="N361" i="40"/>
  <c r="E220" i="39" l="1"/>
  <c r="D220" i="39"/>
  <c r="E219" i="39"/>
  <c r="D219" i="39"/>
  <c r="E218" i="39"/>
  <c r="D218" i="39"/>
  <c r="E217" i="39"/>
  <c r="D217" i="39"/>
  <c r="E216" i="39"/>
  <c r="D216" i="39"/>
  <c r="E215" i="39"/>
  <c r="D215" i="39"/>
  <c r="E214" i="39"/>
  <c r="D214" i="39"/>
  <c r="E213" i="39"/>
  <c r="D213" i="39"/>
  <c r="E212" i="39"/>
  <c r="D212" i="39"/>
  <c r="E211" i="39"/>
  <c r="D211" i="39"/>
  <c r="E210" i="39"/>
  <c r="D210" i="39"/>
  <c r="E209" i="39"/>
  <c r="D209" i="39"/>
  <c r="E208" i="39"/>
  <c r="D208" i="39"/>
  <c r="E207" i="39"/>
  <c r="D207" i="39"/>
  <c r="E206" i="39"/>
  <c r="D206" i="39"/>
  <c r="E205" i="39"/>
  <c r="D205" i="39"/>
  <c r="E204" i="39"/>
  <c r="D204" i="39"/>
  <c r="E203" i="39"/>
  <c r="D203" i="39"/>
  <c r="E202" i="39"/>
  <c r="D202" i="39"/>
  <c r="E201" i="39"/>
  <c r="D201" i="39"/>
  <c r="E200" i="39"/>
  <c r="D200" i="39"/>
  <c r="E199" i="39"/>
  <c r="D199" i="39"/>
  <c r="E198" i="39"/>
  <c r="D198" i="39"/>
  <c r="E197" i="39"/>
  <c r="D197" i="39"/>
  <c r="E196" i="39"/>
  <c r="D196" i="39"/>
  <c r="E195" i="39"/>
  <c r="D195" i="39"/>
  <c r="E194" i="39"/>
  <c r="D194" i="39"/>
  <c r="E193" i="39"/>
  <c r="D193" i="39"/>
  <c r="P411" i="40"/>
  <c r="E411" i="40"/>
  <c r="D411" i="40"/>
  <c r="P405" i="40"/>
  <c r="E405" i="40"/>
  <c r="D405" i="40"/>
  <c r="P359" i="40"/>
  <c r="E359" i="40"/>
  <c r="D359" i="40"/>
  <c r="P358" i="40"/>
  <c r="E358" i="40"/>
  <c r="D358" i="40"/>
  <c r="P357" i="40"/>
  <c r="E357" i="40"/>
  <c r="D357" i="40"/>
  <c r="P356" i="40"/>
  <c r="E356" i="40"/>
  <c r="D356" i="40"/>
  <c r="P355" i="40"/>
  <c r="E355" i="40"/>
  <c r="D355" i="40"/>
  <c r="P354" i="40"/>
  <c r="E354" i="40"/>
  <c r="D354" i="40"/>
  <c r="P353" i="40"/>
  <c r="E353" i="40"/>
  <c r="D353" i="40"/>
  <c r="P352" i="40"/>
  <c r="E352" i="40"/>
  <c r="D352" i="40"/>
  <c r="P351" i="40"/>
  <c r="E351" i="40"/>
  <c r="D351" i="40"/>
  <c r="P350" i="40"/>
  <c r="E350" i="40"/>
  <c r="D350" i="40"/>
  <c r="P349" i="40"/>
  <c r="E349" i="40"/>
  <c r="D349" i="40"/>
  <c r="P348" i="40"/>
  <c r="E348" i="40"/>
  <c r="D348" i="40"/>
  <c r="P347" i="40"/>
  <c r="E347" i="40"/>
  <c r="D347" i="40"/>
  <c r="P346" i="40"/>
  <c r="E346" i="40"/>
  <c r="D346" i="40"/>
  <c r="P345" i="40"/>
  <c r="E345" i="40"/>
  <c r="D345" i="40"/>
  <c r="P344" i="40"/>
  <c r="E344" i="40"/>
  <c r="D344" i="40"/>
  <c r="P343" i="40"/>
  <c r="E343" i="40"/>
  <c r="D343" i="40"/>
  <c r="P342" i="40"/>
  <c r="E342" i="40"/>
  <c r="D342" i="40"/>
  <c r="P341" i="40"/>
  <c r="E341" i="40"/>
  <c r="D341" i="40"/>
  <c r="P340" i="40"/>
  <c r="E340" i="40"/>
  <c r="D340" i="40"/>
  <c r="P339" i="40"/>
  <c r="E339" i="40"/>
  <c r="D339" i="40"/>
  <c r="P338" i="40"/>
  <c r="E338" i="40"/>
  <c r="D338" i="40"/>
  <c r="P337" i="40"/>
  <c r="E337" i="40"/>
  <c r="D337" i="40"/>
  <c r="P336" i="40"/>
  <c r="E336" i="40"/>
  <c r="D336" i="40"/>
  <c r="P335" i="40"/>
  <c r="E335" i="40"/>
  <c r="D335" i="40"/>
  <c r="P334" i="40"/>
  <c r="E334" i="40"/>
  <c r="D334" i="40"/>
  <c r="P333" i="40"/>
  <c r="E333" i="40"/>
  <c r="D333" i="40"/>
  <c r="P332" i="40"/>
  <c r="E332" i="40"/>
  <c r="D332" i="40"/>
  <c r="R220" i="39" l="1"/>
  <c r="O220" i="39" s="1"/>
  <c r="R219" i="39"/>
  <c r="O219" i="39" s="1"/>
  <c r="O357" i="40"/>
  <c r="M357" i="40" s="1"/>
  <c r="O411" i="40"/>
  <c r="M411" i="40" s="1"/>
  <c r="R217" i="39"/>
  <c r="O217" i="39" s="1"/>
  <c r="R218" i="39"/>
  <c r="P218" i="39" s="1"/>
  <c r="R216" i="39"/>
  <c r="P216" i="39" s="1"/>
  <c r="R215" i="39"/>
  <c r="P215" i="39" s="1"/>
  <c r="R214" i="39"/>
  <c r="O214" i="39" s="1"/>
  <c r="R213" i="39"/>
  <c r="O213" i="39" s="1"/>
  <c r="R212" i="39"/>
  <c r="P212" i="39" s="1"/>
  <c r="R210" i="39"/>
  <c r="O210" i="39" s="1"/>
  <c r="R211" i="39"/>
  <c r="O211" i="39" s="1"/>
  <c r="R209" i="39"/>
  <c r="P209" i="39" s="1"/>
  <c r="R208" i="39"/>
  <c r="O208" i="39" s="1"/>
  <c r="R207" i="39"/>
  <c r="P207" i="39" s="1"/>
  <c r="R206" i="39"/>
  <c r="P206" i="39" s="1"/>
  <c r="R204" i="39"/>
  <c r="O204" i="39" s="1"/>
  <c r="R205" i="39"/>
  <c r="O205" i="39" s="1"/>
  <c r="R203" i="39"/>
  <c r="O203" i="39" s="1"/>
  <c r="R202" i="39"/>
  <c r="P202" i="39" s="1"/>
  <c r="R201" i="39"/>
  <c r="O201" i="39" s="1"/>
  <c r="R200" i="39"/>
  <c r="O200" i="39" s="1"/>
  <c r="R199" i="39"/>
  <c r="O199" i="39" s="1"/>
  <c r="R198" i="39"/>
  <c r="O198" i="39" s="1"/>
  <c r="R196" i="39"/>
  <c r="P196" i="39" s="1"/>
  <c r="R197" i="39"/>
  <c r="O197" i="39" s="1"/>
  <c r="R195" i="39"/>
  <c r="O195" i="39" s="1"/>
  <c r="R194" i="39"/>
  <c r="P194" i="39" s="1"/>
  <c r="R193" i="39"/>
  <c r="O193" i="39" s="1"/>
  <c r="O405" i="40"/>
  <c r="M405" i="40" s="1"/>
  <c r="O359" i="40"/>
  <c r="M359" i="40" s="1"/>
  <c r="O358" i="40"/>
  <c r="O354" i="40"/>
  <c r="M354" i="40" s="1"/>
  <c r="O356" i="40"/>
  <c r="M356" i="40" s="1"/>
  <c r="O355" i="40"/>
  <c r="O352" i="40"/>
  <c r="O353" i="40"/>
  <c r="M353" i="40" s="1"/>
  <c r="O351" i="40"/>
  <c r="O350" i="40"/>
  <c r="O343" i="40"/>
  <c r="O349" i="40"/>
  <c r="M349" i="40" s="1"/>
  <c r="O348" i="40"/>
  <c r="M348" i="40" s="1"/>
  <c r="O347" i="40"/>
  <c r="M347" i="40" s="1"/>
  <c r="O346" i="40"/>
  <c r="M346" i="40" s="1"/>
  <c r="O345" i="40"/>
  <c r="M345" i="40" s="1"/>
  <c r="O344" i="40"/>
  <c r="O340" i="40"/>
  <c r="M340" i="40" s="1"/>
  <c r="O342" i="40"/>
  <c r="M342" i="40" s="1"/>
  <c r="O341" i="40"/>
  <c r="M341" i="40" s="1"/>
  <c r="O339" i="40"/>
  <c r="M339" i="40" s="1"/>
  <c r="O332" i="40"/>
  <c r="M332" i="40" s="1"/>
  <c r="O336" i="40"/>
  <c r="M336" i="40" s="1"/>
  <c r="O338" i="40"/>
  <c r="M338" i="40" s="1"/>
  <c r="O337" i="40"/>
  <c r="O335" i="40"/>
  <c r="O334" i="40"/>
  <c r="M334" i="40" s="1"/>
  <c r="O333" i="40"/>
  <c r="N357" i="40" l="1"/>
  <c r="P219" i="39"/>
  <c r="Q219" i="39" s="1"/>
  <c r="P220" i="39"/>
  <c r="Q220" i="39" s="1"/>
  <c r="P217" i="39"/>
  <c r="Q217" i="39" s="1"/>
  <c r="N405" i="40"/>
  <c r="N411" i="40"/>
  <c r="M358" i="40"/>
  <c r="N358" i="40" s="1"/>
  <c r="O216" i="39"/>
  <c r="Q216" i="39" s="1"/>
  <c r="O215" i="39"/>
  <c r="Q215" i="39" s="1"/>
  <c r="O218" i="39"/>
  <c r="Q218" i="39" s="1"/>
  <c r="P214" i="39"/>
  <c r="Q214" i="39" s="1"/>
  <c r="O209" i="39"/>
  <c r="Q209" i="39" s="1"/>
  <c r="P211" i="39"/>
  <c r="Q211" i="39" s="1"/>
  <c r="O212" i="39"/>
  <c r="Q212" i="39" s="1"/>
  <c r="P213" i="39"/>
  <c r="Q213" i="39" s="1"/>
  <c r="O207" i="39"/>
  <c r="Q207" i="39" s="1"/>
  <c r="P210" i="39"/>
  <c r="Q210" i="39" s="1"/>
  <c r="P208" i="39"/>
  <c r="Q208" i="39" s="1"/>
  <c r="P205" i="39"/>
  <c r="Q205" i="39" s="1"/>
  <c r="O206" i="39"/>
  <c r="Q206" i="39" s="1"/>
  <c r="P204" i="39"/>
  <c r="Q204" i="39" s="1"/>
  <c r="O202" i="39"/>
  <c r="Q202" i="39" s="1"/>
  <c r="P201" i="39"/>
  <c r="Q201" i="39" s="1"/>
  <c r="P203" i="39"/>
  <c r="Q203" i="39" s="1"/>
  <c r="P195" i="39"/>
  <c r="Q195" i="39" s="1"/>
  <c r="P200" i="39"/>
  <c r="Q200" i="39" s="1"/>
  <c r="P199" i="39"/>
  <c r="Q199" i="39" s="1"/>
  <c r="P197" i="39"/>
  <c r="Q197" i="39" s="1"/>
  <c r="P198" i="39"/>
  <c r="Q198" i="39" s="1"/>
  <c r="O196" i="39"/>
  <c r="Q196" i="39" s="1"/>
  <c r="O194" i="39"/>
  <c r="Q194" i="39" s="1"/>
  <c r="P193" i="39"/>
  <c r="Q193" i="39" s="1"/>
  <c r="N354" i="40"/>
  <c r="M352" i="40"/>
  <c r="N352" i="40" s="1"/>
  <c r="N359" i="40"/>
  <c r="N349" i="40"/>
  <c r="N356" i="40"/>
  <c r="M355" i="40"/>
  <c r="N355" i="40" s="1"/>
  <c r="N353" i="40"/>
  <c r="M350" i="40"/>
  <c r="N350" i="40" s="1"/>
  <c r="M343" i="40"/>
  <c r="N343" i="40" s="1"/>
  <c r="M351" i="40"/>
  <c r="N351" i="40" s="1"/>
  <c r="N348" i="40"/>
  <c r="M344" i="40"/>
  <c r="N344" i="40" s="1"/>
  <c r="N347" i="40"/>
  <c r="N346" i="40"/>
  <c r="N345" i="40"/>
  <c r="N340" i="40"/>
  <c r="N342" i="40"/>
  <c r="N332" i="40"/>
  <c r="N339" i="40"/>
  <c r="N341" i="40"/>
  <c r="N336" i="40"/>
  <c r="M337" i="40"/>
  <c r="N337" i="40" s="1"/>
  <c r="N338" i="40"/>
  <c r="M333" i="40"/>
  <c r="N333" i="40" s="1"/>
  <c r="M335" i="40"/>
  <c r="N335" i="40" s="1"/>
  <c r="N334" i="40"/>
  <c r="E258" i="39" l="1"/>
  <c r="D258" i="39"/>
  <c r="E257" i="39"/>
  <c r="D257" i="39"/>
  <c r="E192" i="39"/>
  <c r="D192" i="39"/>
  <c r="E191" i="39"/>
  <c r="D191" i="39"/>
  <c r="E190" i="39"/>
  <c r="D190" i="39"/>
  <c r="E189" i="39"/>
  <c r="D189" i="39"/>
  <c r="E188" i="39"/>
  <c r="D188" i="39"/>
  <c r="E187" i="39"/>
  <c r="D187" i="39"/>
  <c r="E186" i="39"/>
  <c r="D186" i="39"/>
  <c r="E185" i="39"/>
  <c r="D185" i="39"/>
  <c r="P330" i="40"/>
  <c r="E330" i="40"/>
  <c r="D330" i="40"/>
  <c r="P329" i="40"/>
  <c r="E329" i="40"/>
  <c r="D329" i="40"/>
  <c r="P328" i="40"/>
  <c r="E328" i="40"/>
  <c r="D328" i="40"/>
  <c r="P327" i="40"/>
  <c r="E327" i="40"/>
  <c r="D327" i="40"/>
  <c r="P326" i="40"/>
  <c r="E326" i="40"/>
  <c r="D326" i="40"/>
  <c r="P325" i="40"/>
  <c r="E325" i="40"/>
  <c r="D325" i="40"/>
  <c r="P324" i="40"/>
  <c r="E324" i="40"/>
  <c r="D324" i="40"/>
  <c r="P323" i="40"/>
  <c r="E323" i="40"/>
  <c r="D323" i="40"/>
  <c r="P322" i="40"/>
  <c r="E322" i="40"/>
  <c r="D322" i="40"/>
  <c r="P321" i="40"/>
  <c r="E321" i="40"/>
  <c r="D321" i="40"/>
  <c r="P320" i="40"/>
  <c r="E320" i="40"/>
  <c r="D320" i="40"/>
  <c r="P319" i="40"/>
  <c r="E319" i="40"/>
  <c r="D319" i="40"/>
  <c r="P318" i="40"/>
  <c r="E318" i="40"/>
  <c r="D318" i="40"/>
  <c r="P317" i="40"/>
  <c r="E317" i="40"/>
  <c r="D317" i="40"/>
  <c r="R258" i="39" l="1"/>
  <c r="P258" i="39" s="1"/>
  <c r="O320" i="40"/>
  <c r="M320" i="40" s="1"/>
  <c r="N320" i="40" s="1"/>
  <c r="O328" i="40"/>
  <c r="M328" i="40" s="1"/>
  <c r="N328" i="40" s="1"/>
  <c r="O326" i="40"/>
  <c r="M326" i="40" s="1"/>
  <c r="N326" i="40" s="1"/>
  <c r="R257" i="39"/>
  <c r="O257" i="39" s="1"/>
  <c r="R192" i="39"/>
  <c r="P192" i="39" s="1"/>
  <c r="R191" i="39"/>
  <c r="P191" i="39" s="1"/>
  <c r="R190" i="39"/>
  <c r="P190" i="39" s="1"/>
  <c r="R189" i="39"/>
  <c r="P189" i="39" s="1"/>
  <c r="R188" i="39"/>
  <c r="O188" i="39" s="1"/>
  <c r="R187" i="39"/>
  <c r="O187" i="39" s="1"/>
  <c r="R186" i="39"/>
  <c r="O186" i="39" s="1"/>
  <c r="R185" i="39"/>
  <c r="O185" i="39" s="1"/>
  <c r="O330" i="40"/>
  <c r="M330" i="40" s="1"/>
  <c r="O323" i="40"/>
  <c r="O329" i="40"/>
  <c r="M329" i="40" s="1"/>
  <c r="O327" i="40"/>
  <c r="O325" i="40"/>
  <c r="M325" i="40" s="1"/>
  <c r="O322" i="40"/>
  <c r="O324" i="40"/>
  <c r="M324" i="40" s="1"/>
  <c r="O321" i="40"/>
  <c r="O319" i="40"/>
  <c r="M319" i="40" s="1"/>
  <c r="O318" i="40"/>
  <c r="O317" i="40"/>
  <c r="D31" i="71"/>
  <c r="C31" i="71"/>
  <c r="D30" i="71"/>
  <c r="C30" i="71"/>
  <c r="D29" i="71"/>
  <c r="C29" i="71"/>
  <c r="D28" i="71"/>
  <c r="C28" i="71"/>
  <c r="D27" i="71"/>
  <c r="C27" i="71"/>
  <c r="D26" i="71"/>
  <c r="C26" i="71"/>
  <c r="D25" i="71"/>
  <c r="C25" i="71"/>
  <c r="P310" i="40"/>
  <c r="E310" i="40"/>
  <c r="D310" i="40"/>
  <c r="P309" i="40"/>
  <c r="E309" i="40"/>
  <c r="D309" i="40"/>
  <c r="P308" i="40"/>
  <c r="E308" i="40"/>
  <c r="D308" i="40"/>
  <c r="P307" i="40"/>
  <c r="E307" i="40"/>
  <c r="D307" i="40"/>
  <c r="P306" i="40"/>
  <c r="E306" i="40"/>
  <c r="D306" i="40"/>
  <c r="P305" i="40"/>
  <c r="E305" i="40"/>
  <c r="D305" i="40"/>
  <c r="P304" i="40"/>
  <c r="E304" i="40"/>
  <c r="D304" i="40"/>
  <c r="P303" i="40"/>
  <c r="E303" i="40"/>
  <c r="D303" i="40"/>
  <c r="P302" i="40"/>
  <c r="E302" i="40"/>
  <c r="D302" i="40"/>
  <c r="P301" i="40"/>
  <c r="E301" i="40"/>
  <c r="D301" i="40"/>
  <c r="P300" i="40"/>
  <c r="E300" i="40"/>
  <c r="D300" i="40"/>
  <c r="P299" i="40"/>
  <c r="E299" i="40"/>
  <c r="D299" i="40"/>
  <c r="P298" i="40"/>
  <c r="E298" i="40"/>
  <c r="D298" i="40"/>
  <c r="P297" i="40"/>
  <c r="E297" i="40"/>
  <c r="D297" i="40"/>
  <c r="P296" i="40"/>
  <c r="E296" i="40"/>
  <c r="D296" i="40"/>
  <c r="P295" i="40"/>
  <c r="E295" i="40"/>
  <c r="D295" i="40"/>
  <c r="P294" i="40"/>
  <c r="E294" i="40"/>
  <c r="D294" i="40"/>
  <c r="P293" i="40"/>
  <c r="E293" i="40"/>
  <c r="D293" i="40"/>
  <c r="P292" i="40"/>
  <c r="E292" i="40"/>
  <c r="D292" i="40"/>
  <c r="P291" i="40"/>
  <c r="E291" i="40"/>
  <c r="D291" i="40"/>
  <c r="P290" i="40"/>
  <c r="E290" i="40"/>
  <c r="D290" i="40"/>
  <c r="P289" i="40"/>
  <c r="E289" i="40"/>
  <c r="D289" i="40"/>
  <c r="P288" i="40"/>
  <c r="E288" i="40"/>
  <c r="D288" i="40"/>
  <c r="P287" i="40"/>
  <c r="E287" i="40"/>
  <c r="D287" i="40"/>
  <c r="P286" i="40"/>
  <c r="E286" i="40"/>
  <c r="D286" i="40"/>
  <c r="P285" i="40"/>
  <c r="E285" i="40"/>
  <c r="D285" i="40"/>
  <c r="P284" i="40"/>
  <c r="E284" i="40"/>
  <c r="D284" i="40"/>
  <c r="P283" i="40"/>
  <c r="E283" i="40"/>
  <c r="D283" i="40"/>
  <c r="P282" i="40"/>
  <c r="E282" i="40"/>
  <c r="D282" i="40"/>
  <c r="P281" i="40"/>
  <c r="E281" i="40"/>
  <c r="D281" i="40"/>
  <c r="P280" i="40"/>
  <c r="E280" i="40"/>
  <c r="D280" i="40"/>
  <c r="P279" i="40"/>
  <c r="E279" i="40"/>
  <c r="D279" i="40"/>
  <c r="P278" i="40"/>
  <c r="E278" i="40"/>
  <c r="D278" i="40"/>
  <c r="P277" i="40"/>
  <c r="E277" i="40"/>
  <c r="D277" i="40"/>
  <c r="P276" i="40"/>
  <c r="E276" i="40"/>
  <c r="D276" i="40"/>
  <c r="P275" i="40"/>
  <c r="E275" i="40"/>
  <c r="D275" i="40"/>
  <c r="P274" i="40"/>
  <c r="E274" i="40"/>
  <c r="D274" i="40"/>
  <c r="P273" i="40"/>
  <c r="E273" i="40"/>
  <c r="D273" i="40"/>
  <c r="P272" i="40"/>
  <c r="E272" i="40"/>
  <c r="D272" i="40"/>
  <c r="P271" i="40"/>
  <c r="E271" i="40"/>
  <c r="D271" i="40"/>
  <c r="P270" i="40"/>
  <c r="E270" i="40"/>
  <c r="D270" i="40"/>
  <c r="P269" i="40"/>
  <c r="E269" i="40"/>
  <c r="D269" i="40"/>
  <c r="P268" i="40"/>
  <c r="E268" i="40"/>
  <c r="D268" i="40"/>
  <c r="P267" i="40"/>
  <c r="E267" i="40"/>
  <c r="D267" i="40"/>
  <c r="P266" i="40"/>
  <c r="E266" i="40"/>
  <c r="D266" i="40"/>
  <c r="P265" i="40"/>
  <c r="E265" i="40"/>
  <c r="D265" i="40"/>
  <c r="P264" i="40"/>
  <c r="E264" i="40"/>
  <c r="D264" i="40"/>
  <c r="P263" i="40"/>
  <c r="E263" i="40"/>
  <c r="D263" i="40"/>
  <c r="P262" i="40"/>
  <c r="E262" i="40"/>
  <c r="D262" i="40"/>
  <c r="P261" i="40"/>
  <c r="E261" i="40"/>
  <c r="D261" i="40"/>
  <c r="P260" i="40"/>
  <c r="E260" i="40"/>
  <c r="D260" i="40"/>
  <c r="P259" i="40"/>
  <c r="E259" i="40"/>
  <c r="D259" i="40"/>
  <c r="P258" i="40"/>
  <c r="E258" i="40"/>
  <c r="D258" i="40"/>
  <c r="P257" i="40"/>
  <c r="E257" i="40"/>
  <c r="D257" i="40"/>
  <c r="P256" i="40"/>
  <c r="E256" i="40"/>
  <c r="D256" i="40"/>
  <c r="P255" i="40"/>
  <c r="E255" i="40"/>
  <c r="D255" i="40"/>
  <c r="P254" i="40"/>
  <c r="E254" i="40"/>
  <c r="D254" i="40"/>
  <c r="P253" i="40"/>
  <c r="E253" i="40"/>
  <c r="D253" i="40"/>
  <c r="P252" i="40"/>
  <c r="E252" i="40"/>
  <c r="D252" i="40"/>
  <c r="P251" i="40"/>
  <c r="E251" i="40"/>
  <c r="D251" i="40"/>
  <c r="P250" i="40"/>
  <c r="E250" i="40"/>
  <c r="D250" i="40"/>
  <c r="P249" i="40"/>
  <c r="E249" i="40"/>
  <c r="D249" i="40"/>
  <c r="P248" i="40"/>
  <c r="E248" i="40"/>
  <c r="D248" i="40"/>
  <c r="P247" i="40"/>
  <c r="E247" i="40"/>
  <c r="D247" i="40"/>
  <c r="P246" i="40"/>
  <c r="E246" i="40"/>
  <c r="D246" i="40"/>
  <c r="P245" i="40"/>
  <c r="E245" i="40"/>
  <c r="D245" i="40"/>
  <c r="P244" i="40"/>
  <c r="E244" i="40"/>
  <c r="D244" i="40"/>
  <c r="P243" i="40"/>
  <c r="E243" i="40"/>
  <c r="D243" i="40"/>
  <c r="P242" i="40"/>
  <c r="E242" i="40"/>
  <c r="D242" i="40"/>
  <c r="P241" i="40"/>
  <c r="E241" i="40"/>
  <c r="D241" i="40"/>
  <c r="I29" i="71" l="1"/>
  <c r="I30" i="71"/>
  <c r="O258" i="39"/>
  <c r="Q258" i="39" s="1"/>
  <c r="P257" i="39"/>
  <c r="Q257" i="39" s="1"/>
  <c r="O189" i="39"/>
  <c r="Q189" i="39" s="1"/>
  <c r="O192" i="39"/>
  <c r="Q192" i="39" s="1"/>
  <c r="O190" i="39"/>
  <c r="Q190" i="39" s="1"/>
  <c r="O191" i="39"/>
  <c r="Q191" i="39" s="1"/>
  <c r="P188" i="39"/>
  <c r="Q188" i="39" s="1"/>
  <c r="P187" i="39"/>
  <c r="Q187" i="39" s="1"/>
  <c r="P186" i="39"/>
  <c r="Q186" i="39" s="1"/>
  <c r="P185" i="39"/>
  <c r="Q185" i="39" s="1"/>
  <c r="M323" i="40"/>
  <c r="N323" i="40" s="1"/>
  <c r="N330" i="40"/>
  <c r="N329" i="40"/>
  <c r="M322" i="40"/>
  <c r="N322" i="40" s="1"/>
  <c r="N325" i="40"/>
  <c r="M327" i="40"/>
  <c r="N327" i="40" s="1"/>
  <c r="N319" i="40"/>
  <c r="M318" i="40"/>
  <c r="N318" i="40" s="1"/>
  <c r="N324" i="40"/>
  <c r="M321" i="40"/>
  <c r="N321" i="40" s="1"/>
  <c r="M317" i="40"/>
  <c r="N317" i="40" s="1"/>
  <c r="O304" i="40"/>
  <c r="M304" i="40" s="1"/>
  <c r="N304" i="40" s="1"/>
  <c r="I31" i="71"/>
  <c r="I26" i="71"/>
  <c r="I28" i="71"/>
  <c r="I25" i="71"/>
  <c r="I27" i="71"/>
  <c r="O310" i="40"/>
  <c r="M310" i="40" s="1"/>
  <c r="O309" i="40"/>
  <c r="O308" i="40"/>
  <c r="O307" i="40"/>
  <c r="M307" i="40" s="1"/>
  <c r="O306" i="40"/>
  <c r="O305" i="40"/>
  <c r="O303" i="40"/>
  <c r="M303" i="40" s="1"/>
  <c r="O302" i="40"/>
  <c r="M302" i="40" s="1"/>
  <c r="O301" i="40"/>
  <c r="M301" i="40" s="1"/>
  <c r="O298" i="40"/>
  <c r="M298" i="40" s="1"/>
  <c r="O300" i="40"/>
  <c r="M300" i="40" s="1"/>
  <c r="O299" i="40"/>
  <c r="M299" i="40" s="1"/>
  <c r="O297" i="40"/>
  <c r="O296" i="40"/>
  <c r="M296" i="40" s="1"/>
  <c r="O295" i="40"/>
  <c r="M295" i="40" s="1"/>
  <c r="O294" i="40"/>
  <c r="M294" i="40" s="1"/>
  <c r="O291" i="40"/>
  <c r="O293" i="40"/>
  <c r="M293" i="40" s="1"/>
  <c r="O292" i="40"/>
  <c r="O290" i="40"/>
  <c r="M290" i="40" s="1"/>
  <c r="O289" i="40"/>
  <c r="O288" i="40"/>
  <c r="O287" i="40"/>
  <c r="M287" i="40" s="1"/>
  <c r="O286" i="40"/>
  <c r="M286" i="40" s="1"/>
  <c r="O285" i="40"/>
  <c r="O284" i="40"/>
  <c r="O283" i="40"/>
  <c r="M283" i="40" s="1"/>
  <c r="O282" i="40"/>
  <c r="O275" i="40"/>
  <c r="M275" i="40" s="1"/>
  <c r="O281" i="40"/>
  <c r="O280" i="40"/>
  <c r="M280" i="40" s="1"/>
  <c r="O279" i="40"/>
  <c r="O278" i="40"/>
  <c r="O277" i="40"/>
  <c r="M277" i="40" s="1"/>
  <c r="O276" i="40"/>
  <c r="M276" i="40" s="1"/>
  <c r="O274" i="40"/>
  <c r="O273" i="40"/>
  <c r="M273" i="40" s="1"/>
  <c r="O272" i="40"/>
  <c r="O271" i="40"/>
  <c r="O270" i="40"/>
  <c r="O269" i="40"/>
  <c r="M269" i="40" s="1"/>
  <c r="O268" i="40"/>
  <c r="O267" i="40"/>
  <c r="M267" i="40" s="1"/>
  <c r="O266" i="40"/>
  <c r="M266" i="40" s="1"/>
  <c r="O260" i="40"/>
  <c r="M260" i="40" s="1"/>
  <c r="O265" i="40"/>
  <c r="O264" i="40"/>
  <c r="M264" i="40" s="1"/>
  <c r="O263" i="40"/>
  <c r="O262" i="40"/>
  <c r="M262" i="40" s="1"/>
  <c r="O261" i="40"/>
  <c r="O259" i="40"/>
  <c r="O256" i="40"/>
  <c r="M256" i="40" s="1"/>
  <c r="O258" i="40"/>
  <c r="O257" i="40"/>
  <c r="M257" i="40" s="1"/>
  <c r="O255" i="40"/>
  <c r="O254" i="40"/>
  <c r="M254" i="40" s="1"/>
  <c r="O253" i="40"/>
  <c r="M253" i="40" s="1"/>
  <c r="O252" i="40"/>
  <c r="M252" i="40" s="1"/>
  <c r="O251" i="40"/>
  <c r="M251" i="40" s="1"/>
  <c r="O250" i="40"/>
  <c r="M250" i="40" s="1"/>
  <c r="O249" i="40"/>
  <c r="M249" i="40" s="1"/>
  <c r="O248" i="40"/>
  <c r="M248" i="40" s="1"/>
  <c r="O247" i="40"/>
  <c r="O246" i="40"/>
  <c r="O243" i="40"/>
  <c r="M243" i="40" s="1"/>
  <c r="O245" i="40"/>
  <c r="M245" i="40" s="1"/>
  <c r="O244" i="40"/>
  <c r="M244" i="40" s="1"/>
  <c r="O242" i="40"/>
  <c r="M242" i="40" s="1"/>
  <c r="O241" i="40"/>
  <c r="M241" i="40" s="1"/>
  <c r="N307" i="40" l="1"/>
  <c r="N310" i="40"/>
  <c r="M309" i="40"/>
  <c r="N309" i="40" s="1"/>
  <c r="M308" i="40"/>
  <c r="N308" i="40" s="1"/>
  <c r="M305" i="40"/>
  <c r="N305" i="40" s="1"/>
  <c r="M306" i="40"/>
  <c r="N306" i="40" s="1"/>
  <c r="N303" i="40"/>
  <c r="N298" i="40"/>
  <c r="N302" i="40"/>
  <c r="N301" i="40"/>
  <c r="M297" i="40"/>
  <c r="N297" i="40" s="1"/>
  <c r="N299" i="40"/>
  <c r="N300" i="40"/>
  <c r="M291" i="40"/>
  <c r="N291" i="40" s="1"/>
  <c r="N296" i="40"/>
  <c r="N295" i="40"/>
  <c r="M289" i="40"/>
  <c r="N289" i="40" s="1"/>
  <c r="N294" i="40"/>
  <c r="M292" i="40"/>
  <c r="N292" i="40" s="1"/>
  <c r="N293" i="40"/>
  <c r="N286" i="40"/>
  <c r="N290" i="40"/>
  <c r="M288" i="40"/>
  <c r="N288" i="40" s="1"/>
  <c r="N287" i="40"/>
  <c r="M282" i="40"/>
  <c r="N282" i="40" s="1"/>
  <c r="N283" i="40"/>
  <c r="M285" i="40"/>
  <c r="N285" i="40" s="1"/>
  <c r="M284" i="40"/>
  <c r="N284" i="40" s="1"/>
  <c r="N275" i="40"/>
  <c r="M279" i="40"/>
  <c r="N279" i="40" s="1"/>
  <c r="M281" i="40"/>
  <c r="N281" i="40" s="1"/>
  <c r="N276" i="40"/>
  <c r="M278" i="40"/>
  <c r="N278" i="40" s="1"/>
  <c r="N280" i="40"/>
  <c r="N277" i="40"/>
  <c r="M272" i="40"/>
  <c r="N272" i="40" s="1"/>
  <c r="M274" i="40"/>
  <c r="N274" i="40" s="1"/>
  <c r="N273" i="40"/>
  <c r="M265" i="40"/>
  <c r="N265" i="40" s="1"/>
  <c r="M271" i="40"/>
  <c r="N271" i="40" s="1"/>
  <c r="N260" i="40"/>
  <c r="M270" i="40"/>
  <c r="N270" i="40" s="1"/>
  <c r="N266" i="40"/>
  <c r="M268" i="40"/>
  <c r="N268" i="40" s="1"/>
  <c r="N269" i="40"/>
  <c r="M261" i="40"/>
  <c r="N261" i="40" s="1"/>
  <c r="N267" i="40"/>
  <c r="N264" i="40"/>
  <c r="N257" i="40"/>
  <c r="N254" i="40"/>
  <c r="N256" i="40"/>
  <c r="M263" i="40"/>
  <c r="N263" i="40" s="1"/>
  <c r="N262" i="40"/>
  <c r="M258" i="40"/>
  <c r="N258" i="40" s="1"/>
  <c r="M259" i="40"/>
  <c r="N259" i="40" s="1"/>
  <c r="M255" i="40"/>
  <c r="N255" i="40" s="1"/>
  <c r="N253" i="40"/>
  <c r="N252" i="40"/>
  <c r="N251" i="40"/>
  <c r="N243" i="40"/>
  <c r="N250" i="40"/>
  <c r="N249" i="40"/>
  <c r="M246" i="40"/>
  <c r="N246" i="40" s="1"/>
  <c r="N248" i="40"/>
  <c r="M247" i="40"/>
  <c r="N247" i="40" s="1"/>
  <c r="N245" i="40"/>
  <c r="N244" i="40"/>
  <c r="N241" i="40"/>
  <c r="N242" i="40"/>
  <c r="E181" i="39" l="1"/>
  <c r="D181" i="39"/>
  <c r="E180" i="39"/>
  <c r="D180" i="39"/>
  <c r="E179" i="39"/>
  <c r="D179" i="39"/>
  <c r="E178" i="39"/>
  <c r="D178" i="39"/>
  <c r="E177" i="39"/>
  <c r="D177" i="39"/>
  <c r="E176" i="39"/>
  <c r="D176" i="39"/>
  <c r="E175" i="39"/>
  <c r="D175" i="39"/>
  <c r="E174" i="39"/>
  <c r="D174" i="39"/>
  <c r="E173" i="39"/>
  <c r="D173" i="39"/>
  <c r="P205" i="40"/>
  <c r="E205" i="40"/>
  <c r="D205" i="40"/>
  <c r="P204" i="40"/>
  <c r="E204" i="40"/>
  <c r="D204" i="40"/>
  <c r="P203" i="40"/>
  <c r="E203" i="40"/>
  <c r="D203" i="40"/>
  <c r="P202" i="40"/>
  <c r="E202" i="40"/>
  <c r="D202" i="40"/>
  <c r="P201" i="40"/>
  <c r="E201" i="40"/>
  <c r="D201" i="40"/>
  <c r="P200" i="40"/>
  <c r="E200" i="40"/>
  <c r="D200" i="40"/>
  <c r="P199" i="40"/>
  <c r="E199" i="40"/>
  <c r="D199" i="40"/>
  <c r="P198" i="40"/>
  <c r="E198" i="40"/>
  <c r="D198" i="40"/>
  <c r="P197" i="40"/>
  <c r="E197" i="40"/>
  <c r="D197" i="40"/>
  <c r="P196" i="40"/>
  <c r="E196" i="40"/>
  <c r="D196" i="40"/>
  <c r="P195" i="40"/>
  <c r="E195" i="40"/>
  <c r="D195" i="40"/>
  <c r="P194" i="40"/>
  <c r="E194" i="40"/>
  <c r="D194" i="40"/>
  <c r="P193" i="40"/>
  <c r="E193" i="40"/>
  <c r="D193" i="40"/>
  <c r="P192" i="40"/>
  <c r="E192" i="40"/>
  <c r="D192" i="40"/>
  <c r="P191" i="40"/>
  <c r="E191" i="40"/>
  <c r="D191" i="40"/>
  <c r="P233" i="40"/>
  <c r="E233" i="40"/>
  <c r="D233" i="40"/>
  <c r="P232" i="40"/>
  <c r="E232" i="40"/>
  <c r="D232" i="40"/>
  <c r="P231" i="40"/>
  <c r="E231" i="40"/>
  <c r="D231" i="40"/>
  <c r="P230" i="40"/>
  <c r="E230" i="40"/>
  <c r="D230" i="40"/>
  <c r="P229" i="40"/>
  <c r="E229" i="40"/>
  <c r="D229" i="40"/>
  <c r="P228" i="40"/>
  <c r="E228" i="40"/>
  <c r="D228" i="40"/>
  <c r="P227" i="40"/>
  <c r="E227" i="40"/>
  <c r="D227" i="40"/>
  <c r="P226" i="40"/>
  <c r="E226" i="40"/>
  <c r="D226" i="40"/>
  <c r="P225" i="40"/>
  <c r="E225" i="40"/>
  <c r="D225" i="40"/>
  <c r="P224" i="40"/>
  <c r="E224" i="40"/>
  <c r="D224" i="40"/>
  <c r="P223" i="40"/>
  <c r="E223" i="40"/>
  <c r="D223" i="40"/>
  <c r="P222" i="40"/>
  <c r="E222" i="40"/>
  <c r="D222" i="40"/>
  <c r="P221" i="40"/>
  <c r="E221" i="40"/>
  <c r="D221" i="40"/>
  <c r="P220" i="40"/>
  <c r="E220" i="40"/>
  <c r="D220" i="40"/>
  <c r="P219" i="40"/>
  <c r="E219" i="40"/>
  <c r="D219" i="40"/>
  <c r="P218" i="40"/>
  <c r="E218" i="40"/>
  <c r="D218" i="40"/>
  <c r="P217" i="40"/>
  <c r="E217" i="40"/>
  <c r="D217" i="40"/>
  <c r="P216" i="40"/>
  <c r="E216" i="40"/>
  <c r="D216" i="40"/>
  <c r="P215" i="40"/>
  <c r="E215" i="40"/>
  <c r="D215" i="40"/>
  <c r="P214" i="40"/>
  <c r="E214" i="40"/>
  <c r="D214" i="40"/>
  <c r="P213" i="40"/>
  <c r="E213" i="40"/>
  <c r="D213" i="40"/>
  <c r="R181" i="39" l="1"/>
  <c r="O181" i="39" s="1"/>
  <c r="R180" i="39"/>
  <c r="O180" i="39" s="1"/>
  <c r="R179" i="39"/>
  <c r="O179" i="39" s="1"/>
  <c r="R178" i="39"/>
  <c r="O178" i="39" s="1"/>
  <c r="R175" i="39"/>
  <c r="O175" i="39" s="1"/>
  <c r="R177" i="39"/>
  <c r="O177" i="39" s="1"/>
  <c r="R176" i="39"/>
  <c r="P176" i="39" s="1"/>
  <c r="R174" i="39"/>
  <c r="O174" i="39" s="1"/>
  <c r="R173" i="39"/>
  <c r="P173" i="39" s="1"/>
  <c r="O205" i="40"/>
  <c r="O204" i="40"/>
  <c r="M204" i="40" s="1"/>
  <c r="O203" i="40"/>
  <c r="O202" i="40"/>
  <c r="M202" i="40" s="1"/>
  <c r="O201" i="40"/>
  <c r="M201" i="40" s="1"/>
  <c r="O200" i="40"/>
  <c r="M200" i="40" s="1"/>
  <c r="O199" i="40"/>
  <c r="O198" i="40"/>
  <c r="M198" i="40" s="1"/>
  <c r="O197" i="40"/>
  <c r="O196" i="40"/>
  <c r="O195" i="40"/>
  <c r="O194" i="40"/>
  <c r="M194" i="40" s="1"/>
  <c r="O193" i="40"/>
  <c r="O192" i="40"/>
  <c r="M192" i="40" s="1"/>
  <c r="O191" i="40"/>
  <c r="M191" i="40" s="1"/>
  <c r="O232" i="40"/>
  <c r="O233" i="40"/>
  <c r="N233" i="40" s="1"/>
  <c r="O231" i="40"/>
  <c r="O225" i="40"/>
  <c r="O230" i="40"/>
  <c r="O229" i="40"/>
  <c r="O228" i="40"/>
  <c r="O227" i="40"/>
  <c r="M227" i="40" s="1"/>
  <c r="O226" i="40"/>
  <c r="M226" i="40" s="1"/>
  <c r="O224" i="40"/>
  <c r="O223" i="40"/>
  <c r="O222" i="40"/>
  <c r="O221" i="40"/>
  <c r="M221" i="40" s="1"/>
  <c r="O219" i="40"/>
  <c r="O220" i="40"/>
  <c r="M220" i="40" s="1"/>
  <c r="O218" i="40"/>
  <c r="O217" i="40"/>
  <c r="M217" i="40" s="1"/>
  <c r="O215" i="40"/>
  <c r="O216" i="40"/>
  <c r="M216" i="40" s="1"/>
  <c r="O214" i="40"/>
  <c r="M214" i="40" s="1"/>
  <c r="O213" i="40"/>
  <c r="M213" i="40" s="1"/>
  <c r="P181" i="39" l="1"/>
  <c r="Q181" i="39" s="1"/>
  <c r="P180" i="39"/>
  <c r="Q180" i="39" s="1"/>
  <c r="P179" i="39"/>
  <c r="Q179" i="39" s="1"/>
  <c r="P175" i="39"/>
  <c r="Q175" i="39" s="1"/>
  <c r="P178" i="39"/>
  <c r="Q178" i="39" s="1"/>
  <c r="O176" i="39"/>
  <c r="Q176" i="39" s="1"/>
  <c r="P177" i="39"/>
  <c r="Q177" i="39" s="1"/>
  <c r="P174" i="39"/>
  <c r="Q174" i="39" s="1"/>
  <c r="O173" i="39"/>
  <c r="Q173" i="39" s="1"/>
  <c r="M203" i="40"/>
  <c r="N203" i="40" s="1"/>
  <c r="M205" i="40"/>
  <c r="N205" i="40" s="1"/>
  <c r="N202" i="40"/>
  <c r="N204" i="40"/>
  <c r="M199" i="40"/>
  <c r="N199" i="40" s="1"/>
  <c r="N201" i="40"/>
  <c r="M195" i="40"/>
  <c r="N195" i="40" s="1"/>
  <c r="N198" i="40"/>
  <c r="N200" i="40"/>
  <c r="M193" i="40"/>
  <c r="N193" i="40" s="1"/>
  <c r="M197" i="40"/>
  <c r="N197" i="40" s="1"/>
  <c r="M196" i="40"/>
  <c r="N196" i="40" s="1"/>
  <c r="N194" i="40"/>
  <c r="N191" i="40"/>
  <c r="N192" i="40"/>
  <c r="M233" i="40"/>
  <c r="M232" i="40"/>
  <c r="N232" i="40" s="1"/>
  <c r="M225" i="40"/>
  <c r="N225" i="40" s="1"/>
  <c r="M231" i="40"/>
  <c r="N231" i="40" s="1"/>
  <c r="M230" i="40"/>
  <c r="N230" i="40" s="1"/>
  <c r="M228" i="40"/>
  <c r="N228" i="40" s="1"/>
  <c r="M229" i="40"/>
  <c r="N229" i="40" s="1"/>
  <c r="N227" i="40"/>
  <c r="N226" i="40"/>
  <c r="M224" i="40"/>
  <c r="N224" i="40" s="1"/>
  <c r="M223" i="40"/>
  <c r="N223" i="40" s="1"/>
  <c r="M219" i="40"/>
  <c r="N219" i="40" s="1"/>
  <c r="N221" i="40"/>
  <c r="M222" i="40"/>
  <c r="N222" i="40" s="1"/>
  <c r="N217" i="40"/>
  <c r="N220" i="40"/>
  <c r="M215" i="40"/>
  <c r="N215" i="40" s="1"/>
  <c r="M218" i="40"/>
  <c r="N218" i="40" s="1"/>
  <c r="N216" i="40"/>
  <c r="N214" i="40"/>
  <c r="N213" i="40"/>
  <c r="M31" i="76" l="1"/>
  <c r="E31" i="76"/>
  <c r="D31" i="76"/>
  <c r="M30" i="76"/>
  <c r="E30" i="76"/>
  <c r="D30" i="76"/>
  <c r="M29" i="76"/>
  <c r="E29" i="76"/>
  <c r="D29" i="76"/>
  <c r="M28" i="76"/>
  <c r="E28" i="76"/>
  <c r="D28" i="76"/>
  <c r="E171" i="39"/>
  <c r="D171" i="39"/>
  <c r="E170" i="39"/>
  <c r="D170" i="39"/>
  <c r="E169" i="39"/>
  <c r="D169" i="39"/>
  <c r="E168" i="39"/>
  <c r="D168" i="39"/>
  <c r="E167" i="39"/>
  <c r="D167" i="39"/>
  <c r="E166" i="39"/>
  <c r="D166" i="39"/>
  <c r="E165" i="39"/>
  <c r="D165" i="39"/>
  <c r="E164" i="39"/>
  <c r="D164" i="39"/>
  <c r="E163" i="39"/>
  <c r="D163" i="39"/>
  <c r="E162" i="39"/>
  <c r="D162" i="39"/>
  <c r="E161" i="39"/>
  <c r="D161" i="39"/>
  <c r="E160" i="39"/>
  <c r="D160" i="39"/>
  <c r="E159" i="39"/>
  <c r="D159" i="39"/>
  <c r="E158" i="39"/>
  <c r="D158" i="39"/>
  <c r="E157" i="39"/>
  <c r="D157" i="39"/>
  <c r="E156" i="39"/>
  <c r="D156" i="39"/>
  <c r="E155" i="39"/>
  <c r="D155" i="39"/>
  <c r="E154" i="39"/>
  <c r="D154" i="39"/>
  <c r="E153" i="39"/>
  <c r="D153" i="39"/>
  <c r="E152" i="39"/>
  <c r="D152" i="39"/>
  <c r="R171" i="39" l="1"/>
  <c r="O171" i="39" s="1"/>
  <c r="O31" i="76"/>
  <c r="O30" i="76"/>
  <c r="O29" i="76"/>
  <c r="O28" i="76"/>
  <c r="R170" i="39"/>
  <c r="O170" i="39" s="1"/>
  <c r="R169" i="39"/>
  <c r="P169" i="39" s="1"/>
  <c r="R168" i="39"/>
  <c r="O168" i="39" s="1"/>
  <c r="R167" i="39"/>
  <c r="O167" i="39" s="1"/>
  <c r="R166" i="39"/>
  <c r="O166" i="39" s="1"/>
  <c r="R163" i="39"/>
  <c r="O163" i="39" s="1"/>
  <c r="R165" i="39"/>
  <c r="P165" i="39" s="1"/>
  <c r="R164" i="39"/>
  <c r="O164" i="39" s="1"/>
  <c r="R160" i="39"/>
  <c r="O160" i="39" s="1"/>
  <c r="R162" i="39"/>
  <c r="P162" i="39" s="1"/>
  <c r="R161" i="39"/>
  <c r="O161" i="39" s="1"/>
  <c r="R157" i="39"/>
  <c r="O157" i="39" s="1"/>
  <c r="R159" i="39"/>
  <c r="O159" i="39" s="1"/>
  <c r="R158" i="39"/>
  <c r="P158" i="39" s="1"/>
  <c r="R156" i="39"/>
  <c r="O156" i="39" s="1"/>
  <c r="R155" i="39"/>
  <c r="P155" i="39" s="1"/>
  <c r="R154" i="39"/>
  <c r="P154" i="39" s="1"/>
  <c r="R153" i="39"/>
  <c r="P153" i="39" s="1"/>
  <c r="R152" i="39"/>
  <c r="O152" i="39" s="1"/>
  <c r="O165" i="39" l="1"/>
  <c r="Q165" i="39" s="1"/>
  <c r="P171" i="39"/>
  <c r="Q171" i="39" s="1"/>
  <c r="O169" i="39"/>
  <c r="Q169" i="39" s="1"/>
  <c r="P170" i="39"/>
  <c r="Q170" i="39" s="1"/>
  <c r="P168" i="39"/>
  <c r="Q168" i="39" s="1"/>
  <c r="P164" i="39"/>
  <c r="Q164" i="39" s="1"/>
  <c r="P163" i="39"/>
  <c r="Q163" i="39" s="1"/>
  <c r="P167" i="39"/>
  <c r="Q167" i="39" s="1"/>
  <c r="P161" i="39"/>
  <c r="Q161" i="39" s="1"/>
  <c r="P166" i="39"/>
  <c r="Q166" i="39" s="1"/>
  <c r="P160" i="39"/>
  <c r="Q160" i="39" s="1"/>
  <c r="O162" i="39"/>
  <c r="Q162" i="39" s="1"/>
  <c r="P157" i="39"/>
  <c r="Q157" i="39" s="1"/>
  <c r="O158" i="39"/>
  <c r="Q158" i="39" s="1"/>
  <c r="P159" i="39"/>
  <c r="Q159" i="39" s="1"/>
  <c r="O155" i="39"/>
  <c r="Q155" i="39" s="1"/>
  <c r="P156" i="39"/>
  <c r="Q156" i="39" s="1"/>
  <c r="O154" i="39"/>
  <c r="Q154" i="39" s="1"/>
  <c r="O153" i="39"/>
  <c r="Q153" i="39" s="1"/>
  <c r="P152" i="39"/>
  <c r="Q152" i="39" s="1"/>
  <c r="P313" i="40" l="1"/>
  <c r="E313" i="40"/>
  <c r="D313" i="40"/>
  <c r="P312" i="40"/>
  <c r="E312" i="40"/>
  <c r="D312" i="40"/>
  <c r="P311" i="40"/>
  <c r="E311" i="40"/>
  <c r="D311" i="40"/>
  <c r="P240" i="40"/>
  <c r="E240" i="40"/>
  <c r="D240" i="40"/>
  <c r="P239" i="40"/>
  <c r="E239" i="40"/>
  <c r="D239" i="40"/>
  <c r="P238" i="40"/>
  <c r="E238" i="40"/>
  <c r="D238" i="40"/>
  <c r="P237" i="40"/>
  <c r="E237" i="40"/>
  <c r="D237" i="40"/>
  <c r="P236" i="40"/>
  <c r="E236" i="40"/>
  <c r="D236" i="40"/>
  <c r="P235" i="40"/>
  <c r="E235" i="40"/>
  <c r="D235" i="40"/>
  <c r="P234" i="40"/>
  <c r="E234" i="40"/>
  <c r="D234" i="40"/>
  <c r="P212" i="40"/>
  <c r="E212" i="40"/>
  <c r="D212" i="40"/>
  <c r="P211" i="40"/>
  <c r="E211" i="40"/>
  <c r="D211" i="40"/>
  <c r="P210" i="40"/>
  <c r="E210" i="40"/>
  <c r="D210" i="40"/>
  <c r="P209" i="40"/>
  <c r="E209" i="40"/>
  <c r="D209" i="40"/>
  <c r="P208" i="40"/>
  <c r="E208" i="40"/>
  <c r="D208" i="40"/>
  <c r="P207" i="40"/>
  <c r="E207" i="40"/>
  <c r="D207" i="40"/>
  <c r="P206" i="40"/>
  <c r="E206" i="40"/>
  <c r="D206" i="40"/>
  <c r="P190" i="40"/>
  <c r="E190" i="40"/>
  <c r="D190" i="40"/>
  <c r="P189" i="40"/>
  <c r="E189" i="40"/>
  <c r="D189" i="40"/>
  <c r="P188" i="40"/>
  <c r="E188" i="40"/>
  <c r="D188" i="40"/>
  <c r="P187" i="40"/>
  <c r="E187" i="40"/>
  <c r="D187" i="40"/>
  <c r="P186" i="40"/>
  <c r="E186" i="40"/>
  <c r="D186" i="40"/>
  <c r="P185" i="40"/>
  <c r="E185" i="40"/>
  <c r="D185" i="40"/>
  <c r="P184" i="40"/>
  <c r="E184" i="40"/>
  <c r="D184" i="40"/>
  <c r="P183" i="40"/>
  <c r="E183" i="40"/>
  <c r="D183" i="40"/>
  <c r="P182" i="40"/>
  <c r="E182" i="40"/>
  <c r="D182" i="40"/>
  <c r="P181" i="40"/>
  <c r="E181" i="40"/>
  <c r="D181" i="40"/>
  <c r="P180" i="40"/>
  <c r="E180" i="40"/>
  <c r="D180" i="40"/>
  <c r="P179" i="40"/>
  <c r="E179" i="40"/>
  <c r="D179" i="40"/>
  <c r="P178" i="40"/>
  <c r="E178" i="40"/>
  <c r="D178" i="40"/>
  <c r="P177" i="40"/>
  <c r="E177" i="40"/>
  <c r="D177" i="40"/>
  <c r="P176" i="40"/>
  <c r="E176" i="40"/>
  <c r="D176" i="40"/>
  <c r="P175" i="40"/>
  <c r="E175" i="40"/>
  <c r="D175" i="40"/>
  <c r="P174" i="40"/>
  <c r="E174" i="40"/>
  <c r="D174" i="40"/>
  <c r="P173" i="40"/>
  <c r="E173" i="40"/>
  <c r="D173" i="40"/>
  <c r="P172" i="40"/>
  <c r="E172" i="40"/>
  <c r="D172" i="40"/>
  <c r="P171" i="40"/>
  <c r="E171" i="40"/>
  <c r="D171" i="40"/>
  <c r="P170" i="40"/>
  <c r="E170" i="40"/>
  <c r="D170" i="40"/>
  <c r="P169" i="40"/>
  <c r="E169" i="40"/>
  <c r="D169" i="40"/>
  <c r="P168" i="40"/>
  <c r="E168" i="40"/>
  <c r="D168" i="40"/>
  <c r="M41" i="76"/>
  <c r="E41" i="76"/>
  <c r="D41" i="76"/>
  <c r="O41" i="76" s="1"/>
  <c r="M40" i="76"/>
  <c r="E40" i="76"/>
  <c r="D40" i="76"/>
  <c r="M37" i="76"/>
  <c r="E37" i="76"/>
  <c r="D37" i="76"/>
  <c r="M36" i="76"/>
  <c r="E36" i="76"/>
  <c r="D36" i="76"/>
  <c r="M35" i="76"/>
  <c r="E35" i="76"/>
  <c r="D35" i="76"/>
  <c r="M34" i="76"/>
  <c r="E34" i="76"/>
  <c r="D34" i="76"/>
  <c r="M33" i="76"/>
  <c r="E33" i="76"/>
  <c r="D33" i="76"/>
  <c r="M32" i="76"/>
  <c r="E32" i="76"/>
  <c r="D32" i="76"/>
  <c r="M27" i="76"/>
  <c r="E27" i="76"/>
  <c r="D27" i="76"/>
  <c r="M26" i="76"/>
  <c r="E26" i="76"/>
  <c r="D26" i="76"/>
  <c r="M25" i="76"/>
  <c r="E25" i="76"/>
  <c r="D25" i="76"/>
  <c r="M24" i="76"/>
  <c r="E24" i="76"/>
  <c r="D24" i="76"/>
  <c r="E128" i="39"/>
  <c r="D128" i="39"/>
  <c r="E127" i="39"/>
  <c r="D127" i="39"/>
  <c r="E126" i="39"/>
  <c r="D126" i="39"/>
  <c r="E125" i="39"/>
  <c r="D125" i="39"/>
  <c r="E124" i="39"/>
  <c r="D124" i="39"/>
  <c r="E123" i="39"/>
  <c r="D123" i="39"/>
  <c r="E122" i="39"/>
  <c r="D122" i="39"/>
  <c r="E121" i="39"/>
  <c r="D121" i="39"/>
  <c r="E120" i="39"/>
  <c r="D120" i="39"/>
  <c r="E119" i="39"/>
  <c r="D119" i="39"/>
  <c r="E118" i="39"/>
  <c r="D118" i="39"/>
  <c r="E117" i="39"/>
  <c r="D117" i="39"/>
  <c r="P162" i="40"/>
  <c r="E162" i="40"/>
  <c r="D162" i="40"/>
  <c r="P161" i="40"/>
  <c r="E161" i="40"/>
  <c r="D161" i="40"/>
  <c r="P160" i="40"/>
  <c r="E160" i="40"/>
  <c r="D160" i="40"/>
  <c r="P159" i="40"/>
  <c r="E159" i="40"/>
  <c r="D159" i="40"/>
  <c r="P158" i="40"/>
  <c r="E158" i="40"/>
  <c r="D158" i="40"/>
  <c r="P157" i="40"/>
  <c r="E157" i="40"/>
  <c r="D157" i="40"/>
  <c r="P156" i="40"/>
  <c r="E156" i="40"/>
  <c r="D156" i="40"/>
  <c r="P155" i="40"/>
  <c r="E155" i="40"/>
  <c r="D155" i="40"/>
  <c r="P154" i="40"/>
  <c r="E154" i="40"/>
  <c r="D154" i="40"/>
  <c r="P153" i="40"/>
  <c r="E153" i="40"/>
  <c r="D153" i="40"/>
  <c r="P124" i="40"/>
  <c r="E124" i="40"/>
  <c r="D124" i="40"/>
  <c r="P123" i="40"/>
  <c r="E123" i="40"/>
  <c r="D123" i="40"/>
  <c r="P122" i="40"/>
  <c r="E122" i="40"/>
  <c r="D122" i="40"/>
  <c r="P121" i="40"/>
  <c r="E121" i="40"/>
  <c r="D121" i="40"/>
  <c r="P120" i="40"/>
  <c r="E120" i="40"/>
  <c r="D120" i="40"/>
  <c r="P119" i="40"/>
  <c r="E119" i="40"/>
  <c r="D119" i="40"/>
  <c r="P118" i="40"/>
  <c r="E118" i="40"/>
  <c r="D118" i="40"/>
  <c r="P117" i="40"/>
  <c r="E117" i="40"/>
  <c r="D117" i="40"/>
  <c r="P116" i="40"/>
  <c r="E116" i="40"/>
  <c r="D116" i="40"/>
  <c r="P115" i="40"/>
  <c r="E115" i="40"/>
  <c r="D115" i="40"/>
  <c r="P114" i="40"/>
  <c r="E114" i="40"/>
  <c r="D114" i="40"/>
  <c r="P113" i="40"/>
  <c r="E113" i="40"/>
  <c r="D113" i="40"/>
  <c r="P112" i="40"/>
  <c r="E112" i="40"/>
  <c r="D112" i="40"/>
  <c r="P111" i="40"/>
  <c r="E111" i="40"/>
  <c r="D111" i="40"/>
  <c r="P110" i="40"/>
  <c r="E110" i="40"/>
  <c r="D110" i="40"/>
  <c r="P109" i="40"/>
  <c r="E109" i="40"/>
  <c r="D109" i="40"/>
  <c r="P108" i="40"/>
  <c r="E108" i="40"/>
  <c r="D108" i="40"/>
  <c r="P107" i="40"/>
  <c r="E107" i="40"/>
  <c r="D107" i="40"/>
  <c r="P152" i="40"/>
  <c r="E152" i="40"/>
  <c r="D152" i="40"/>
  <c r="P151" i="40"/>
  <c r="E151" i="40"/>
  <c r="D151" i="40"/>
  <c r="P150" i="40"/>
  <c r="E150" i="40"/>
  <c r="D150" i="40"/>
  <c r="P149" i="40"/>
  <c r="E149" i="40"/>
  <c r="D149" i="40"/>
  <c r="P148" i="40"/>
  <c r="E148" i="40"/>
  <c r="D148" i="40"/>
  <c r="P147" i="40"/>
  <c r="E147" i="40"/>
  <c r="D147" i="40"/>
  <c r="P146" i="40"/>
  <c r="E146" i="40"/>
  <c r="D146" i="40"/>
  <c r="P145" i="40"/>
  <c r="E145" i="40"/>
  <c r="D145" i="40"/>
  <c r="P144" i="40"/>
  <c r="E144" i="40"/>
  <c r="D144" i="40"/>
  <c r="P143" i="40"/>
  <c r="E143" i="40"/>
  <c r="D143" i="40"/>
  <c r="P142" i="40"/>
  <c r="E142" i="40"/>
  <c r="D142" i="40"/>
  <c r="P141" i="40"/>
  <c r="E141" i="40"/>
  <c r="D141" i="40"/>
  <c r="P140" i="40"/>
  <c r="E140" i="40"/>
  <c r="D140" i="40"/>
  <c r="P139" i="40"/>
  <c r="E139" i="40"/>
  <c r="D139" i="40"/>
  <c r="P138" i="40"/>
  <c r="E138" i="40"/>
  <c r="D138" i="40"/>
  <c r="P137" i="40"/>
  <c r="E137" i="40"/>
  <c r="D137" i="40"/>
  <c r="P136" i="40"/>
  <c r="E136" i="40"/>
  <c r="D136" i="40"/>
  <c r="P135" i="40"/>
  <c r="E135" i="40"/>
  <c r="D135" i="40"/>
  <c r="P134" i="40"/>
  <c r="E134" i="40"/>
  <c r="D134" i="40"/>
  <c r="P133" i="40"/>
  <c r="E133" i="40"/>
  <c r="D133" i="40"/>
  <c r="P132" i="40"/>
  <c r="E132" i="40"/>
  <c r="D132" i="40"/>
  <c r="P131" i="40"/>
  <c r="E131" i="40"/>
  <c r="D131" i="40"/>
  <c r="P130" i="40"/>
  <c r="E130" i="40"/>
  <c r="D130" i="40"/>
  <c r="P129" i="40"/>
  <c r="E129" i="40"/>
  <c r="D129" i="40"/>
  <c r="P128" i="40"/>
  <c r="E128" i="40"/>
  <c r="D128" i="40"/>
  <c r="P127" i="40"/>
  <c r="E127" i="40"/>
  <c r="D127" i="40"/>
  <c r="P126" i="40"/>
  <c r="E126" i="40"/>
  <c r="D126" i="40"/>
  <c r="O238" i="40" l="1"/>
  <c r="M238" i="40" s="1"/>
  <c r="R128" i="39"/>
  <c r="O128" i="39" s="1"/>
  <c r="O313" i="40"/>
  <c r="M313" i="40" s="1"/>
  <c r="O240" i="40"/>
  <c r="M240" i="40" s="1"/>
  <c r="O312" i="40"/>
  <c r="M312" i="40" s="1"/>
  <c r="O311" i="40"/>
  <c r="O235" i="40"/>
  <c r="M235" i="40" s="1"/>
  <c r="O239" i="40"/>
  <c r="M239" i="40" s="1"/>
  <c r="O236" i="40"/>
  <c r="M236" i="40" s="1"/>
  <c r="O237" i="40"/>
  <c r="M237" i="40" s="1"/>
  <c r="O234" i="40"/>
  <c r="M234" i="40" s="1"/>
  <c r="O212" i="40"/>
  <c r="O211" i="40"/>
  <c r="M211" i="40" s="1"/>
  <c r="O210" i="40"/>
  <c r="M210" i="40" s="1"/>
  <c r="O209" i="40"/>
  <c r="O208" i="40"/>
  <c r="O190" i="40"/>
  <c r="O207" i="40"/>
  <c r="O206" i="40"/>
  <c r="M206" i="40" s="1"/>
  <c r="O189" i="40"/>
  <c r="M189" i="40" s="1"/>
  <c r="O188" i="40"/>
  <c r="M188" i="40" s="1"/>
  <c r="O186" i="40"/>
  <c r="M186" i="40" s="1"/>
  <c r="O187" i="40"/>
  <c r="M187" i="40" s="1"/>
  <c r="O184" i="40"/>
  <c r="O185" i="40"/>
  <c r="M185" i="40" s="1"/>
  <c r="O183" i="40"/>
  <c r="M183" i="40" s="1"/>
  <c r="O182" i="40"/>
  <c r="M182" i="40" s="1"/>
  <c r="O181" i="40"/>
  <c r="M181" i="40" s="1"/>
  <c r="O180" i="40"/>
  <c r="M180" i="40" s="1"/>
  <c r="O174" i="40"/>
  <c r="M174" i="40" s="1"/>
  <c r="O178" i="40"/>
  <c r="M178" i="40" s="1"/>
  <c r="O179" i="40"/>
  <c r="M179" i="40" s="1"/>
  <c r="O169" i="40"/>
  <c r="O173" i="40"/>
  <c r="M173" i="40" s="1"/>
  <c r="O177" i="40"/>
  <c r="O176" i="40"/>
  <c r="O175" i="40"/>
  <c r="O172" i="40"/>
  <c r="M172" i="40" s="1"/>
  <c r="O171" i="40"/>
  <c r="M171" i="40" s="1"/>
  <c r="O170" i="40"/>
  <c r="M170" i="40" s="1"/>
  <c r="O168" i="40"/>
  <c r="O40" i="76"/>
  <c r="O37" i="76"/>
  <c r="O36" i="76"/>
  <c r="O26" i="76"/>
  <c r="O35" i="76"/>
  <c r="O34" i="76"/>
  <c r="O33" i="76"/>
  <c r="O32" i="76"/>
  <c r="O27" i="76"/>
  <c r="O25" i="76"/>
  <c r="O24" i="76"/>
  <c r="R127" i="39"/>
  <c r="P127" i="39" s="1"/>
  <c r="R126" i="39"/>
  <c r="O126" i="39" s="1"/>
  <c r="R124" i="39"/>
  <c r="P124" i="39" s="1"/>
  <c r="R125" i="39"/>
  <c r="O125" i="39" s="1"/>
  <c r="R123" i="39"/>
  <c r="O123" i="39" s="1"/>
  <c r="R121" i="39"/>
  <c r="P121" i="39" s="1"/>
  <c r="R122" i="39"/>
  <c r="P122" i="39" s="1"/>
  <c r="R117" i="39"/>
  <c r="O117" i="39" s="1"/>
  <c r="R119" i="39"/>
  <c r="O119" i="39" s="1"/>
  <c r="R120" i="39"/>
  <c r="O120" i="39" s="1"/>
  <c r="R118" i="39"/>
  <c r="O118" i="39" s="1"/>
  <c r="O162" i="40"/>
  <c r="M162" i="40" s="1"/>
  <c r="O161" i="40"/>
  <c r="M161" i="40" s="1"/>
  <c r="O160" i="40"/>
  <c r="M160" i="40" s="1"/>
  <c r="O159" i="40"/>
  <c r="M159" i="40" s="1"/>
  <c r="O158" i="40"/>
  <c r="M158" i="40" s="1"/>
  <c r="O157" i="40"/>
  <c r="M157" i="40" s="1"/>
  <c r="O156" i="40"/>
  <c r="O155" i="40"/>
  <c r="M155" i="40" s="1"/>
  <c r="O154" i="40"/>
  <c r="O124" i="40"/>
  <c r="M124" i="40" s="1"/>
  <c r="O153" i="40"/>
  <c r="M153" i="40" s="1"/>
  <c r="O123" i="40"/>
  <c r="M123" i="40" s="1"/>
  <c r="O122" i="40"/>
  <c r="O121" i="40"/>
  <c r="M121" i="40" s="1"/>
  <c r="O120" i="40"/>
  <c r="M120" i="40" s="1"/>
  <c r="O119" i="40"/>
  <c r="M119" i="40" s="1"/>
  <c r="O115" i="40"/>
  <c r="M115" i="40" s="1"/>
  <c r="O118" i="40"/>
  <c r="M118" i="40" s="1"/>
  <c r="O117" i="40"/>
  <c r="O116" i="40"/>
  <c r="M116" i="40" s="1"/>
  <c r="O114" i="40"/>
  <c r="M114" i="40" s="1"/>
  <c r="O113" i="40"/>
  <c r="M113" i="40" s="1"/>
  <c r="O112" i="40"/>
  <c r="O110" i="40"/>
  <c r="M110" i="40" s="1"/>
  <c r="O111" i="40"/>
  <c r="M111" i="40" s="1"/>
  <c r="O109" i="40"/>
  <c r="M109" i="40" s="1"/>
  <c r="O108" i="40"/>
  <c r="O107" i="40"/>
  <c r="M107" i="40" s="1"/>
  <c r="O151" i="40"/>
  <c r="M151" i="40" s="1"/>
  <c r="O152" i="40"/>
  <c r="O150" i="40"/>
  <c r="M150" i="40" s="1"/>
  <c r="O149" i="40"/>
  <c r="O148" i="40"/>
  <c r="O147" i="40"/>
  <c r="M147" i="40" s="1"/>
  <c r="O146" i="40"/>
  <c r="M146" i="40" s="1"/>
  <c r="O145" i="40"/>
  <c r="M145" i="40" s="1"/>
  <c r="O144" i="40"/>
  <c r="M144" i="40" s="1"/>
  <c r="O143" i="40"/>
  <c r="M143" i="40" s="1"/>
  <c r="O142" i="40"/>
  <c r="M142" i="40" s="1"/>
  <c r="O141" i="40"/>
  <c r="O140" i="40"/>
  <c r="M140" i="40" s="1"/>
  <c r="O137" i="40"/>
  <c r="M137" i="40" s="1"/>
  <c r="O139" i="40"/>
  <c r="M139" i="40" s="1"/>
  <c r="O138" i="40"/>
  <c r="O136" i="40"/>
  <c r="O135" i="40"/>
  <c r="M135" i="40" s="1"/>
  <c r="O131" i="40"/>
  <c r="M131" i="40" s="1"/>
  <c r="O134" i="40"/>
  <c r="O133" i="40"/>
  <c r="M133" i="40" s="1"/>
  <c r="O132" i="40"/>
  <c r="M132" i="40" s="1"/>
  <c r="O129" i="40"/>
  <c r="M129" i="40" s="1"/>
  <c r="O130" i="40"/>
  <c r="O127" i="40"/>
  <c r="M127" i="40" s="1"/>
  <c r="O128" i="40"/>
  <c r="O126" i="40"/>
  <c r="M126" i="40" s="1"/>
  <c r="P128" i="39" l="1"/>
  <c r="Q128" i="39" s="1"/>
  <c r="N238" i="40"/>
  <c r="N236" i="40"/>
  <c r="N240" i="40"/>
  <c r="N313" i="40"/>
  <c r="M311" i="40"/>
  <c r="N311" i="40" s="1"/>
  <c r="N312" i="40"/>
  <c r="N235" i="40"/>
  <c r="N239" i="40"/>
  <c r="N237" i="40"/>
  <c r="N234" i="40"/>
  <c r="M212" i="40"/>
  <c r="N212" i="40" s="1"/>
  <c r="M209" i="40"/>
  <c r="N209" i="40" s="1"/>
  <c r="M190" i="40"/>
  <c r="N190" i="40" s="1"/>
  <c r="N211" i="40"/>
  <c r="N210" i="40"/>
  <c r="M208" i="40"/>
  <c r="N208" i="40" s="1"/>
  <c r="M207" i="40"/>
  <c r="N207" i="40" s="1"/>
  <c r="N206" i="40"/>
  <c r="N186" i="40"/>
  <c r="N187" i="40"/>
  <c r="N189" i="40"/>
  <c r="M184" i="40"/>
  <c r="N184" i="40" s="1"/>
  <c r="N188" i="40"/>
  <c r="N185" i="40"/>
  <c r="N174" i="40"/>
  <c r="N180" i="40"/>
  <c r="N178" i="40"/>
  <c r="N183" i="40"/>
  <c r="M169" i="40"/>
  <c r="N169" i="40" s="1"/>
  <c r="N182" i="40"/>
  <c r="N181" i="40"/>
  <c r="N179" i="40"/>
  <c r="N173" i="40"/>
  <c r="M176" i="40"/>
  <c r="N176" i="40" s="1"/>
  <c r="M177" i="40"/>
  <c r="N177" i="40" s="1"/>
  <c r="N172" i="40"/>
  <c r="M175" i="40"/>
  <c r="N175" i="40" s="1"/>
  <c r="N171" i="40"/>
  <c r="N170" i="40"/>
  <c r="M168" i="40"/>
  <c r="N168" i="40" s="1"/>
  <c r="P126" i="39"/>
  <c r="Q126" i="39" s="1"/>
  <c r="O127" i="39"/>
  <c r="Q127" i="39" s="1"/>
  <c r="O124" i="39"/>
  <c r="Q124" i="39" s="1"/>
  <c r="P125" i="39"/>
  <c r="Q125" i="39" s="1"/>
  <c r="P117" i="39"/>
  <c r="Q117" i="39" s="1"/>
  <c r="O121" i="39"/>
  <c r="Q121" i="39" s="1"/>
  <c r="O122" i="39"/>
  <c r="Q122" i="39" s="1"/>
  <c r="P123" i="39"/>
  <c r="Q123" i="39" s="1"/>
  <c r="P119" i="39"/>
  <c r="Q119" i="39" s="1"/>
  <c r="P120" i="39"/>
  <c r="Q120" i="39" s="1"/>
  <c r="P118" i="39"/>
  <c r="Q118" i="39" s="1"/>
  <c r="N161" i="40"/>
  <c r="N160" i="40"/>
  <c r="N162" i="40"/>
  <c r="N159" i="40"/>
  <c r="M154" i="40"/>
  <c r="N154" i="40" s="1"/>
  <c r="M156" i="40"/>
  <c r="N156" i="40" s="1"/>
  <c r="N158" i="40"/>
  <c r="N153" i="40"/>
  <c r="N157" i="40"/>
  <c r="N155" i="40"/>
  <c r="N124" i="40"/>
  <c r="M122" i="40"/>
  <c r="N122" i="40" s="1"/>
  <c r="N123" i="40"/>
  <c r="N115" i="40"/>
  <c r="N121" i="40"/>
  <c r="N120" i="40"/>
  <c r="N119" i="40"/>
  <c r="N118" i="40"/>
  <c r="M117" i="40"/>
  <c r="N117" i="40" s="1"/>
  <c r="N116" i="40"/>
  <c r="N114" i="40"/>
  <c r="N110" i="40"/>
  <c r="N113" i="40"/>
  <c r="N107" i="40"/>
  <c r="M112" i="40"/>
  <c r="N112" i="40" s="1"/>
  <c r="N111" i="40"/>
  <c r="M152" i="40"/>
  <c r="N152" i="40" s="1"/>
  <c r="N109" i="40"/>
  <c r="M108" i="40"/>
  <c r="N108" i="40" s="1"/>
  <c r="N151" i="40"/>
  <c r="N150" i="40"/>
  <c r="M149" i="40"/>
  <c r="N149" i="40" s="1"/>
  <c r="M148" i="40"/>
  <c r="N148" i="40" s="1"/>
  <c r="N146" i="40"/>
  <c r="N147" i="40"/>
  <c r="N145" i="40"/>
  <c r="N144" i="40"/>
  <c r="N143" i="40"/>
  <c r="N142" i="40"/>
  <c r="N137" i="40"/>
  <c r="M141" i="40"/>
  <c r="N141" i="40" s="1"/>
  <c r="N140" i="40"/>
  <c r="N139" i="40"/>
  <c r="N131" i="40"/>
  <c r="M136" i="40"/>
  <c r="N136" i="40" s="1"/>
  <c r="M138" i="40"/>
  <c r="N138" i="40" s="1"/>
  <c r="N135" i="40"/>
  <c r="M134" i="40"/>
  <c r="N134" i="40" s="1"/>
  <c r="N129" i="40"/>
  <c r="N133" i="40"/>
  <c r="N132" i="40"/>
  <c r="M130" i="40"/>
  <c r="N130" i="40" s="1"/>
  <c r="N127" i="40"/>
  <c r="N126" i="40"/>
  <c r="M128" i="40"/>
  <c r="N128" i="40" s="1"/>
  <c r="E136" i="39" l="1"/>
  <c r="D136" i="39"/>
  <c r="E135" i="39"/>
  <c r="D135" i="39"/>
  <c r="E134" i="39"/>
  <c r="D134" i="39"/>
  <c r="E133" i="39"/>
  <c r="D133" i="39"/>
  <c r="E132" i="39"/>
  <c r="D132" i="39"/>
  <c r="E131" i="39"/>
  <c r="D131" i="39"/>
  <c r="E141" i="39"/>
  <c r="D141" i="39"/>
  <c r="E140" i="39"/>
  <c r="D140" i="39"/>
  <c r="E139" i="39"/>
  <c r="D139" i="39"/>
  <c r="E138" i="39"/>
  <c r="D138" i="39"/>
  <c r="E137" i="39"/>
  <c r="D137" i="39"/>
  <c r="E130" i="39"/>
  <c r="D130" i="39"/>
  <c r="E129" i="39"/>
  <c r="D129" i="39"/>
  <c r="E116" i="39"/>
  <c r="D116" i="39"/>
  <c r="E115" i="39"/>
  <c r="D115" i="39"/>
  <c r="E114" i="39"/>
  <c r="D114" i="39"/>
  <c r="E113" i="39"/>
  <c r="D113" i="39"/>
  <c r="E112" i="39"/>
  <c r="D112" i="39"/>
  <c r="E111" i="39"/>
  <c r="D111" i="39"/>
  <c r="E110" i="39"/>
  <c r="D110" i="39"/>
  <c r="E109" i="39"/>
  <c r="D109" i="39"/>
  <c r="E108" i="39"/>
  <c r="D108" i="39"/>
  <c r="E107" i="39"/>
  <c r="D107" i="39"/>
  <c r="E106" i="39"/>
  <c r="D106" i="39"/>
  <c r="E105" i="39"/>
  <c r="D105" i="39"/>
  <c r="E104" i="39"/>
  <c r="D104" i="39"/>
  <c r="E103" i="39"/>
  <c r="D103" i="39"/>
  <c r="E102" i="39"/>
  <c r="D102" i="39"/>
  <c r="E101" i="39"/>
  <c r="D101" i="39"/>
  <c r="E100" i="39"/>
  <c r="D100" i="39"/>
  <c r="E99" i="39"/>
  <c r="D99" i="39"/>
  <c r="E98" i="39"/>
  <c r="D98" i="39"/>
  <c r="E97" i="39"/>
  <c r="D97" i="39"/>
  <c r="E96" i="39"/>
  <c r="D96" i="39"/>
  <c r="E95" i="39"/>
  <c r="D95" i="39"/>
  <c r="E94" i="39"/>
  <c r="D94" i="39"/>
  <c r="E93" i="39"/>
  <c r="D93" i="39"/>
  <c r="R136" i="39" l="1"/>
  <c r="O136" i="39" s="1"/>
  <c r="R135" i="39"/>
  <c r="P135" i="39" s="1"/>
  <c r="R134" i="39"/>
  <c r="O134" i="39" s="1"/>
  <c r="R132" i="39"/>
  <c r="P132" i="39" s="1"/>
  <c r="R133" i="39"/>
  <c r="O133" i="39" s="1"/>
  <c r="R131" i="39"/>
  <c r="P131" i="39" s="1"/>
  <c r="R141" i="39"/>
  <c r="O141" i="39" s="1"/>
  <c r="R139" i="39"/>
  <c r="O139" i="39" s="1"/>
  <c r="R140" i="39"/>
  <c r="O140" i="39" s="1"/>
  <c r="R137" i="39"/>
  <c r="O137" i="39" s="1"/>
  <c r="R138" i="39"/>
  <c r="O138" i="39" s="1"/>
  <c r="R130" i="39"/>
  <c r="P130" i="39" s="1"/>
  <c r="R129" i="39"/>
  <c r="P129" i="39" s="1"/>
  <c r="R114" i="39"/>
  <c r="P114" i="39" s="1"/>
  <c r="R116" i="39"/>
  <c r="O116" i="39" s="1"/>
  <c r="R115" i="39"/>
  <c r="P115" i="39" s="1"/>
  <c r="R113" i="39"/>
  <c r="P113" i="39" s="1"/>
  <c r="R112" i="39"/>
  <c r="O112" i="39" s="1"/>
  <c r="R111" i="39"/>
  <c r="P111" i="39" s="1"/>
  <c r="R110" i="39"/>
  <c r="O110" i="39" s="1"/>
  <c r="R109" i="39"/>
  <c r="P109" i="39" s="1"/>
  <c r="R107" i="39"/>
  <c r="O107" i="39" s="1"/>
  <c r="R108" i="39"/>
  <c r="P108" i="39" s="1"/>
  <c r="R106" i="39"/>
  <c r="O106" i="39" s="1"/>
  <c r="R105" i="39"/>
  <c r="P105" i="39" s="1"/>
  <c r="R104" i="39"/>
  <c r="O104" i="39" s="1"/>
  <c r="R103" i="39"/>
  <c r="P103" i="39" s="1"/>
  <c r="R102" i="39"/>
  <c r="P102" i="39" s="1"/>
  <c r="R101" i="39"/>
  <c r="O101" i="39" s="1"/>
  <c r="R99" i="39"/>
  <c r="P99" i="39" s="1"/>
  <c r="R100" i="39"/>
  <c r="P100" i="39" s="1"/>
  <c r="R98" i="39"/>
  <c r="P98" i="39" s="1"/>
  <c r="R97" i="39"/>
  <c r="O97" i="39" s="1"/>
  <c r="R94" i="39"/>
  <c r="P94" i="39" s="1"/>
  <c r="R96" i="39"/>
  <c r="P96" i="39" s="1"/>
  <c r="R95" i="39"/>
  <c r="P95" i="39" s="1"/>
  <c r="R93" i="39"/>
  <c r="P93" i="39" s="1"/>
  <c r="P73" i="40"/>
  <c r="E73" i="40"/>
  <c r="D73" i="40"/>
  <c r="P72" i="40"/>
  <c r="E72" i="40"/>
  <c r="D72" i="40"/>
  <c r="P71" i="40"/>
  <c r="E71" i="40"/>
  <c r="D71" i="40"/>
  <c r="P70" i="40"/>
  <c r="E70" i="40"/>
  <c r="D70" i="40"/>
  <c r="P69" i="40"/>
  <c r="E69" i="40"/>
  <c r="D69" i="40"/>
  <c r="P68" i="40"/>
  <c r="E68" i="40"/>
  <c r="D68" i="40"/>
  <c r="P67" i="40"/>
  <c r="E67" i="40"/>
  <c r="D67" i="40"/>
  <c r="P66" i="40"/>
  <c r="E66" i="40"/>
  <c r="D66" i="40"/>
  <c r="P65" i="40"/>
  <c r="E65" i="40"/>
  <c r="D65" i="40"/>
  <c r="P64" i="40"/>
  <c r="E64" i="40"/>
  <c r="D64" i="40"/>
  <c r="P63" i="40"/>
  <c r="E63" i="40"/>
  <c r="D63" i="40"/>
  <c r="P62" i="40"/>
  <c r="E62" i="40"/>
  <c r="D62" i="40"/>
  <c r="P61" i="40"/>
  <c r="E61" i="40"/>
  <c r="D61" i="40"/>
  <c r="P136" i="39" l="1"/>
  <c r="Q136" i="39" s="1"/>
  <c r="O131" i="39"/>
  <c r="Q131" i="39" s="1"/>
  <c r="O135" i="39"/>
  <c r="Q135" i="39" s="1"/>
  <c r="P133" i="39"/>
  <c r="Q133" i="39" s="1"/>
  <c r="P134" i="39"/>
  <c r="Q134" i="39" s="1"/>
  <c r="P140" i="39"/>
  <c r="Q140" i="39" s="1"/>
  <c r="P141" i="39"/>
  <c r="Q141" i="39" s="1"/>
  <c r="O132" i="39"/>
  <c r="Q132" i="39" s="1"/>
  <c r="O115" i="39"/>
  <c r="Q115" i="39" s="1"/>
  <c r="O129" i="39"/>
  <c r="Q129" i="39" s="1"/>
  <c r="P139" i="39"/>
  <c r="Q139" i="39" s="1"/>
  <c r="P137" i="39"/>
  <c r="Q137" i="39" s="1"/>
  <c r="P138" i="39"/>
  <c r="Q138" i="39" s="1"/>
  <c r="O130" i="39"/>
  <c r="Q130" i="39" s="1"/>
  <c r="P112" i="39"/>
  <c r="Q112" i="39" s="1"/>
  <c r="O113" i="39"/>
  <c r="Q113" i="39" s="1"/>
  <c r="P116" i="39"/>
  <c r="Q116" i="39" s="1"/>
  <c r="O114" i="39"/>
  <c r="Q114" i="39" s="1"/>
  <c r="O111" i="39"/>
  <c r="Q111" i="39" s="1"/>
  <c r="P106" i="39"/>
  <c r="Q106" i="39" s="1"/>
  <c r="O109" i="39"/>
  <c r="Q109" i="39" s="1"/>
  <c r="O108" i="39"/>
  <c r="Q108" i="39" s="1"/>
  <c r="P110" i="39"/>
  <c r="Q110" i="39" s="1"/>
  <c r="P107" i="39"/>
  <c r="Q107" i="39" s="1"/>
  <c r="P104" i="39"/>
  <c r="Q104" i="39" s="1"/>
  <c r="O100" i="39"/>
  <c r="Q100" i="39" s="1"/>
  <c r="O105" i="39"/>
  <c r="Q105" i="39" s="1"/>
  <c r="O103" i="39"/>
  <c r="Q103" i="39" s="1"/>
  <c r="P101" i="39"/>
  <c r="Q101" i="39" s="1"/>
  <c r="O98" i="39"/>
  <c r="Q98" i="39" s="1"/>
  <c r="O102" i="39"/>
  <c r="Q102" i="39" s="1"/>
  <c r="O99" i="39"/>
  <c r="Q99" i="39" s="1"/>
  <c r="O94" i="39"/>
  <c r="Q94" i="39" s="1"/>
  <c r="P97" i="39"/>
  <c r="Q97" i="39" s="1"/>
  <c r="O95" i="39"/>
  <c r="Q95" i="39" s="1"/>
  <c r="O96" i="39"/>
  <c r="Q96" i="39" s="1"/>
  <c r="O93" i="39"/>
  <c r="Q93" i="39" s="1"/>
  <c r="O73" i="40"/>
  <c r="M73" i="40" s="1"/>
  <c r="O72" i="40"/>
  <c r="M72" i="40" s="1"/>
  <c r="O71" i="40"/>
  <c r="O70" i="40"/>
  <c r="M70" i="40" s="1"/>
  <c r="O69" i="40"/>
  <c r="M69" i="40" s="1"/>
  <c r="O63" i="40"/>
  <c r="O68" i="40"/>
  <c r="M68" i="40" s="1"/>
  <c r="O67" i="40"/>
  <c r="M67" i="40" s="1"/>
  <c r="O66" i="40"/>
  <c r="M66" i="40" s="1"/>
  <c r="O64" i="40"/>
  <c r="M64" i="40" s="1"/>
  <c r="O65" i="40"/>
  <c r="O62" i="40"/>
  <c r="M62" i="40" s="1"/>
  <c r="O61" i="40"/>
  <c r="N73" i="40" l="1"/>
  <c r="N67" i="40"/>
  <c r="N72" i="40"/>
  <c r="M71" i="40"/>
  <c r="N71" i="40" s="1"/>
  <c r="N70" i="40"/>
  <c r="M63" i="40"/>
  <c r="N63" i="40" s="1"/>
  <c r="N69" i="40"/>
  <c r="N68" i="40"/>
  <c r="M65" i="40"/>
  <c r="N65" i="40" s="1"/>
  <c r="N66" i="40"/>
  <c r="N64" i="40"/>
  <c r="N62" i="40"/>
  <c r="M61" i="40"/>
  <c r="N61" i="40" s="1"/>
  <c r="D24" i="71" l="1"/>
  <c r="C24" i="71"/>
  <c r="I24" i="71" s="1"/>
  <c r="D23" i="71"/>
  <c r="C23" i="71"/>
  <c r="D22" i="71"/>
  <c r="C22" i="71"/>
  <c r="D21" i="71"/>
  <c r="C21" i="71"/>
  <c r="D20" i="71"/>
  <c r="C20" i="71"/>
  <c r="I20" i="71" s="1"/>
  <c r="D19" i="71"/>
  <c r="C19" i="71"/>
  <c r="D18" i="71"/>
  <c r="C18" i="71"/>
  <c r="D17" i="71"/>
  <c r="C17" i="71"/>
  <c r="D16" i="71"/>
  <c r="C16" i="71"/>
  <c r="D15" i="71"/>
  <c r="C15" i="71"/>
  <c r="D14" i="71"/>
  <c r="C14" i="71"/>
  <c r="D13" i="71"/>
  <c r="C13" i="71"/>
  <c r="D12" i="71"/>
  <c r="C12" i="71"/>
  <c r="D11" i="71"/>
  <c r="C11" i="71"/>
  <c r="D10" i="71"/>
  <c r="C10" i="71"/>
  <c r="M23" i="76"/>
  <c r="E23" i="76"/>
  <c r="D23" i="76"/>
  <c r="M22" i="76"/>
  <c r="E22" i="76"/>
  <c r="D22" i="76"/>
  <c r="M21" i="76"/>
  <c r="E21" i="76"/>
  <c r="D21" i="76"/>
  <c r="M20" i="76"/>
  <c r="E20" i="76"/>
  <c r="D20" i="76"/>
  <c r="M19" i="76"/>
  <c r="E19" i="76"/>
  <c r="D19" i="76"/>
  <c r="M18" i="76"/>
  <c r="E18" i="76"/>
  <c r="D18" i="76"/>
  <c r="M17" i="76"/>
  <c r="E17" i="76"/>
  <c r="D17" i="76"/>
  <c r="M16" i="76"/>
  <c r="E16" i="76"/>
  <c r="D16" i="76"/>
  <c r="M15" i="76"/>
  <c r="E15" i="76"/>
  <c r="D15" i="76"/>
  <c r="M14" i="76"/>
  <c r="E14" i="76"/>
  <c r="D14" i="76"/>
  <c r="M13" i="76"/>
  <c r="E13" i="76"/>
  <c r="D13" i="76"/>
  <c r="M12" i="76"/>
  <c r="E12" i="76"/>
  <c r="D12" i="76"/>
  <c r="M11" i="76"/>
  <c r="E11" i="76"/>
  <c r="D11" i="76"/>
  <c r="M10" i="76"/>
  <c r="E10" i="76"/>
  <c r="D10" i="76"/>
  <c r="K11" i="82"/>
  <c r="K9" i="82"/>
  <c r="M28" i="82"/>
  <c r="E28" i="82"/>
  <c r="D28" i="82"/>
  <c r="M27" i="82"/>
  <c r="E27" i="82"/>
  <c r="D27" i="82"/>
  <c r="M26" i="82"/>
  <c r="E26" i="82"/>
  <c r="D26" i="82"/>
  <c r="M25" i="82"/>
  <c r="E25" i="82"/>
  <c r="D25" i="82"/>
  <c r="M24" i="82"/>
  <c r="E24" i="82"/>
  <c r="D24" i="82"/>
  <c r="M23" i="82"/>
  <c r="E23" i="82"/>
  <c r="D23" i="82"/>
  <c r="M22" i="82"/>
  <c r="E22" i="82"/>
  <c r="D22" i="82"/>
  <c r="M21" i="82"/>
  <c r="E21" i="82"/>
  <c r="D21" i="82"/>
  <c r="M20" i="82"/>
  <c r="E20" i="82"/>
  <c r="D20" i="82"/>
  <c r="M19" i="82"/>
  <c r="E19" i="82"/>
  <c r="D19" i="82"/>
  <c r="M18" i="82"/>
  <c r="E18" i="82"/>
  <c r="D18" i="82"/>
  <c r="M17" i="82"/>
  <c r="E17" i="82"/>
  <c r="D17" i="82"/>
  <c r="M16" i="82"/>
  <c r="E16" i="82"/>
  <c r="D16" i="82"/>
  <c r="M15" i="82"/>
  <c r="E15" i="82"/>
  <c r="D15" i="82"/>
  <c r="M14" i="82"/>
  <c r="E14" i="82"/>
  <c r="D14" i="82"/>
  <c r="M13" i="82"/>
  <c r="E13" i="82"/>
  <c r="D13" i="82"/>
  <c r="M12" i="82"/>
  <c r="E12" i="82"/>
  <c r="D12" i="82"/>
  <c r="M11" i="82"/>
  <c r="E11" i="82"/>
  <c r="D11" i="82"/>
  <c r="M10" i="82"/>
  <c r="E10" i="82"/>
  <c r="D10" i="82"/>
  <c r="E300" i="39"/>
  <c r="D300" i="39"/>
  <c r="E299" i="39"/>
  <c r="D299" i="39"/>
  <c r="E184" i="39"/>
  <c r="D184" i="39"/>
  <c r="E183" i="39"/>
  <c r="D183" i="39"/>
  <c r="E182" i="39"/>
  <c r="D182" i="39"/>
  <c r="E172" i="39"/>
  <c r="D172" i="39"/>
  <c r="E151" i="39"/>
  <c r="D151" i="39"/>
  <c r="E150" i="39"/>
  <c r="D150" i="39"/>
  <c r="E149" i="39"/>
  <c r="D149" i="39"/>
  <c r="E148" i="39"/>
  <c r="D148" i="39"/>
  <c r="E147" i="39"/>
  <c r="D147" i="39"/>
  <c r="E146" i="39"/>
  <c r="D146" i="39"/>
  <c r="E145" i="39"/>
  <c r="D145" i="39"/>
  <c r="E144" i="39"/>
  <c r="D144" i="39"/>
  <c r="E143" i="39"/>
  <c r="D143" i="39"/>
  <c r="E142" i="39"/>
  <c r="D142" i="39"/>
  <c r="E92" i="39"/>
  <c r="D92" i="39"/>
  <c r="E91" i="39"/>
  <c r="D91" i="39"/>
  <c r="E90" i="39"/>
  <c r="D90" i="39"/>
  <c r="E89" i="39"/>
  <c r="D89" i="39"/>
  <c r="E88" i="39"/>
  <c r="D88" i="39"/>
  <c r="E87" i="39"/>
  <c r="D87" i="39"/>
  <c r="E86" i="39"/>
  <c r="D86" i="39"/>
  <c r="E85" i="39"/>
  <c r="D85" i="39"/>
  <c r="E84" i="39"/>
  <c r="D84" i="39"/>
  <c r="E83" i="39"/>
  <c r="D83" i="39"/>
  <c r="E82" i="39"/>
  <c r="D82" i="39"/>
  <c r="E81" i="39"/>
  <c r="D81" i="39"/>
  <c r="E80" i="39"/>
  <c r="D80" i="39"/>
  <c r="E79" i="39"/>
  <c r="D79" i="39"/>
  <c r="E78" i="39"/>
  <c r="D78" i="39"/>
  <c r="E77" i="39"/>
  <c r="D77" i="39"/>
  <c r="E76" i="39"/>
  <c r="D76" i="39"/>
  <c r="E75" i="39"/>
  <c r="D75" i="39"/>
  <c r="E74" i="39"/>
  <c r="D74" i="39"/>
  <c r="E73" i="39"/>
  <c r="D73" i="39"/>
  <c r="E72" i="39"/>
  <c r="D72" i="39"/>
  <c r="E71" i="39"/>
  <c r="D71" i="39"/>
  <c r="E70" i="39"/>
  <c r="D70" i="39"/>
  <c r="E69" i="39"/>
  <c r="D69" i="39"/>
  <c r="E68" i="39"/>
  <c r="D68" i="39"/>
  <c r="E67" i="39"/>
  <c r="D67" i="39"/>
  <c r="E66" i="39"/>
  <c r="D66" i="39"/>
  <c r="E65" i="39"/>
  <c r="D65" i="39"/>
  <c r="E64" i="39"/>
  <c r="D64" i="39"/>
  <c r="E63" i="39"/>
  <c r="D63" i="39"/>
  <c r="E62" i="39"/>
  <c r="D62" i="39"/>
  <c r="E61" i="39"/>
  <c r="D61" i="39"/>
  <c r="E60" i="39"/>
  <c r="D60" i="39"/>
  <c r="E59" i="39"/>
  <c r="D59" i="39"/>
  <c r="E58" i="39"/>
  <c r="D58" i="39"/>
  <c r="E57" i="39"/>
  <c r="D57" i="39"/>
  <c r="E56" i="39"/>
  <c r="D56" i="39"/>
  <c r="E55" i="39"/>
  <c r="D55" i="39"/>
  <c r="E54" i="39"/>
  <c r="D54" i="39"/>
  <c r="E53" i="39"/>
  <c r="D53" i="39"/>
  <c r="E52" i="39"/>
  <c r="D52" i="39"/>
  <c r="E51" i="39"/>
  <c r="D51" i="39"/>
  <c r="E50" i="39"/>
  <c r="D50" i="39"/>
  <c r="E49" i="39"/>
  <c r="D49" i="39"/>
  <c r="E48" i="39"/>
  <c r="D48" i="39"/>
  <c r="E47" i="39"/>
  <c r="D47" i="39"/>
  <c r="E46" i="39"/>
  <c r="D46" i="39"/>
  <c r="E45" i="39"/>
  <c r="D45" i="39"/>
  <c r="E44" i="39"/>
  <c r="D44" i="39"/>
  <c r="E43" i="39"/>
  <c r="D43" i="39"/>
  <c r="E42" i="39"/>
  <c r="D42" i="39"/>
  <c r="E41" i="39"/>
  <c r="D41" i="39"/>
  <c r="E40" i="39"/>
  <c r="D40" i="39"/>
  <c r="E39" i="39"/>
  <c r="D39" i="39"/>
  <c r="E38" i="39"/>
  <c r="D38" i="39"/>
  <c r="E37" i="39"/>
  <c r="D37" i="39"/>
  <c r="E36" i="39"/>
  <c r="D36" i="39"/>
  <c r="E35" i="39"/>
  <c r="D35" i="39"/>
  <c r="E34" i="39"/>
  <c r="D34" i="39"/>
  <c r="E33" i="39"/>
  <c r="D33" i="39"/>
  <c r="E32" i="39"/>
  <c r="D32" i="39"/>
  <c r="E31" i="39"/>
  <c r="D31" i="39"/>
  <c r="E30" i="39"/>
  <c r="D30" i="39"/>
  <c r="E29" i="39"/>
  <c r="D29" i="39"/>
  <c r="E28" i="39"/>
  <c r="D28" i="39"/>
  <c r="E27" i="39"/>
  <c r="D27" i="39"/>
  <c r="E26" i="39"/>
  <c r="D26" i="39"/>
  <c r="E25" i="39"/>
  <c r="D25" i="39"/>
  <c r="E24" i="39"/>
  <c r="D24" i="39"/>
  <c r="E23" i="39"/>
  <c r="D23" i="39"/>
  <c r="E22" i="39"/>
  <c r="D22" i="39"/>
  <c r="E21" i="39"/>
  <c r="D21" i="39"/>
  <c r="E20" i="39"/>
  <c r="D20" i="39"/>
  <c r="E19" i="39"/>
  <c r="D19" i="39"/>
  <c r="E18" i="39"/>
  <c r="D18" i="39"/>
  <c r="E17" i="39"/>
  <c r="D17" i="39"/>
  <c r="E16" i="39"/>
  <c r="D16" i="39"/>
  <c r="E15" i="39"/>
  <c r="D15" i="39"/>
  <c r="E14" i="39"/>
  <c r="D14" i="39"/>
  <c r="E13" i="39"/>
  <c r="D13" i="39"/>
  <c r="E12" i="39"/>
  <c r="D12" i="39"/>
  <c r="E11" i="39"/>
  <c r="D11" i="39"/>
  <c r="E10" i="39"/>
  <c r="D10" i="39"/>
  <c r="P331" i="40"/>
  <c r="E331" i="40"/>
  <c r="D331" i="40"/>
  <c r="P316" i="40"/>
  <c r="E316" i="40"/>
  <c r="D316" i="40"/>
  <c r="P315" i="40"/>
  <c r="E315" i="40"/>
  <c r="D315" i="40"/>
  <c r="P314" i="40"/>
  <c r="E314" i="40"/>
  <c r="D314" i="40"/>
  <c r="P167" i="40"/>
  <c r="E167" i="40"/>
  <c r="D167" i="40"/>
  <c r="P166" i="40"/>
  <c r="E166" i="40"/>
  <c r="D166" i="40"/>
  <c r="P165" i="40"/>
  <c r="E165" i="40"/>
  <c r="D165" i="40"/>
  <c r="P164" i="40"/>
  <c r="E164" i="40"/>
  <c r="D164" i="40"/>
  <c r="P163" i="40"/>
  <c r="E163" i="40"/>
  <c r="D163" i="40"/>
  <c r="P125" i="40"/>
  <c r="E125" i="40"/>
  <c r="D125" i="40"/>
  <c r="P106" i="40"/>
  <c r="E106" i="40"/>
  <c r="D106" i="40"/>
  <c r="P105" i="40"/>
  <c r="E105" i="40"/>
  <c r="D105" i="40"/>
  <c r="P104" i="40"/>
  <c r="E104" i="40"/>
  <c r="D104" i="40"/>
  <c r="P103" i="40"/>
  <c r="E103" i="40"/>
  <c r="D103" i="40"/>
  <c r="P102" i="40"/>
  <c r="E102" i="40"/>
  <c r="D102" i="40"/>
  <c r="P101" i="40"/>
  <c r="E101" i="40"/>
  <c r="D101" i="40"/>
  <c r="P100" i="40"/>
  <c r="E100" i="40"/>
  <c r="D100" i="40"/>
  <c r="P99" i="40"/>
  <c r="E99" i="40"/>
  <c r="D99" i="40"/>
  <c r="P98" i="40"/>
  <c r="E98" i="40"/>
  <c r="D98" i="40"/>
  <c r="P97" i="40"/>
  <c r="E97" i="40"/>
  <c r="D97" i="40"/>
  <c r="P96" i="40"/>
  <c r="E96" i="40"/>
  <c r="D96" i="40"/>
  <c r="P95" i="40"/>
  <c r="E95" i="40"/>
  <c r="D95" i="40"/>
  <c r="P94" i="40"/>
  <c r="E94" i="40"/>
  <c r="D94" i="40"/>
  <c r="P93" i="40"/>
  <c r="E93" i="40"/>
  <c r="D93" i="40"/>
  <c r="P92" i="40"/>
  <c r="E92" i="40"/>
  <c r="D92" i="40"/>
  <c r="P91" i="40"/>
  <c r="E91" i="40"/>
  <c r="D91" i="40"/>
  <c r="P90" i="40"/>
  <c r="E90" i="40"/>
  <c r="D90" i="40"/>
  <c r="P89" i="40"/>
  <c r="E89" i="40"/>
  <c r="D89" i="40"/>
  <c r="P88" i="40"/>
  <c r="E88" i="40"/>
  <c r="D88" i="40"/>
  <c r="P87" i="40"/>
  <c r="E87" i="40"/>
  <c r="D87" i="40"/>
  <c r="P86" i="40"/>
  <c r="E86" i="40"/>
  <c r="D86" i="40"/>
  <c r="P85" i="40"/>
  <c r="E85" i="40"/>
  <c r="D85" i="40"/>
  <c r="P84" i="40"/>
  <c r="E84" i="40"/>
  <c r="D84" i="40"/>
  <c r="P83" i="40"/>
  <c r="E83" i="40"/>
  <c r="D83" i="40"/>
  <c r="P82" i="40"/>
  <c r="E82" i="40"/>
  <c r="D82" i="40"/>
  <c r="P81" i="40"/>
  <c r="E81" i="40"/>
  <c r="D81" i="40"/>
  <c r="P80" i="40"/>
  <c r="E80" i="40"/>
  <c r="D80" i="40"/>
  <c r="P79" i="40"/>
  <c r="E79" i="40"/>
  <c r="D79" i="40"/>
  <c r="P78" i="40"/>
  <c r="E78" i="40"/>
  <c r="D78" i="40"/>
  <c r="P77" i="40"/>
  <c r="E77" i="40"/>
  <c r="D77" i="40"/>
  <c r="P76" i="40"/>
  <c r="E76" i="40"/>
  <c r="D76" i="40"/>
  <c r="P75" i="40"/>
  <c r="E75" i="40"/>
  <c r="D75" i="40"/>
  <c r="P74" i="40"/>
  <c r="E74" i="40"/>
  <c r="D74" i="40"/>
  <c r="P60" i="40"/>
  <c r="E60" i="40"/>
  <c r="D60" i="40"/>
  <c r="P59" i="40"/>
  <c r="E59" i="40"/>
  <c r="D59" i="40"/>
  <c r="P58" i="40"/>
  <c r="E58" i="40"/>
  <c r="D58" i="40"/>
  <c r="P57" i="40"/>
  <c r="E57" i="40"/>
  <c r="D57" i="40"/>
  <c r="P56" i="40"/>
  <c r="E56" i="40"/>
  <c r="D56" i="40"/>
  <c r="P55" i="40"/>
  <c r="E55" i="40"/>
  <c r="D55" i="40"/>
  <c r="P54" i="40"/>
  <c r="E54" i="40"/>
  <c r="D54" i="40"/>
  <c r="P53" i="40"/>
  <c r="E53" i="40"/>
  <c r="D53" i="40"/>
  <c r="P52" i="40"/>
  <c r="E52" i="40"/>
  <c r="D52" i="40"/>
  <c r="P51" i="40"/>
  <c r="E51" i="40"/>
  <c r="D51" i="40"/>
  <c r="P50" i="40"/>
  <c r="E50" i="40"/>
  <c r="D50" i="40"/>
  <c r="P49" i="40"/>
  <c r="E49" i="40"/>
  <c r="D49" i="40"/>
  <c r="P48" i="40"/>
  <c r="E48" i="40"/>
  <c r="D48" i="40"/>
  <c r="P47" i="40"/>
  <c r="E47" i="40"/>
  <c r="D47" i="40"/>
  <c r="P46" i="40"/>
  <c r="E46" i="40"/>
  <c r="D46" i="40"/>
  <c r="P45" i="40"/>
  <c r="E45" i="40"/>
  <c r="D45" i="40"/>
  <c r="P44" i="40"/>
  <c r="E44" i="40"/>
  <c r="D44" i="40"/>
  <c r="P43" i="40"/>
  <c r="E43" i="40"/>
  <c r="D43" i="40"/>
  <c r="P42" i="40"/>
  <c r="E42" i="40"/>
  <c r="D42" i="40"/>
  <c r="P41" i="40"/>
  <c r="E41" i="40"/>
  <c r="D41" i="40"/>
  <c r="P40" i="40"/>
  <c r="E40" i="40"/>
  <c r="D40" i="40"/>
  <c r="P39" i="40"/>
  <c r="E39" i="40"/>
  <c r="D39" i="40"/>
  <c r="P38" i="40"/>
  <c r="E38" i="40"/>
  <c r="D38" i="40"/>
  <c r="P37" i="40"/>
  <c r="E37" i="40"/>
  <c r="D37" i="40"/>
  <c r="P36" i="40"/>
  <c r="E36" i="40"/>
  <c r="D36" i="40"/>
  <c r="P35" i="40"/>
  <c r="E35" i="40"/>
  <c r="D35" i="40"/>
  <c r="P34" i="40"/>
  <c r="E34" i="40"/>
  <c r="D34" i="40"/>
  <c r="P33" i="40"/>
  <c r="E33" i="40"/>
  <c r="D33" i="40"/>
  <c r="P32" i="40"/>
  <c r="E32" i="40"/>
  <c r="D32" i="40"/>
  <c r="P31" i="40"/>
  <c r="E31" i="40"/>
  <c r="D31" i="40"/>
  <c r="P30" i="40"/>
  <c r="E30" i="40"/>
  <c r="D30" i="40"/>
  <c r="P29" i="40"/>
  <c r="E29" i="40"/>
  <c r="D29" i="40"/>
  <c r="P28" i="40"/>
  <c r="E28" i="40"/>
  <c r="D28" i="40"/>
  <c r="P27" i="40"/>
  <c r="E27" i="40"/>
  <c r="D27" i="40"/>
  <c r="P26" i="40"/>
  <c r="E26" i="40"/>
  <c r="D26" i="40"/>
  <c r="P25" i="40"/>
  <c r="E25" i="40"/>
  <c r="D25" i="40"/>
  <c r="P24" i="40"/>
  <c r="E24" i="40"/>
  <c r="D24" i="40"/>
  <c r="P23" i="40"/>
  <c r="E23" i="40"/>
  <c r="D23" i="40"/>
  <c r="P22" i="40"/>
  <c r="E22" i="40"/>
  <c r="D22" i="40"/>
  <c r="P21" i="40"/>
  <c r="E21" i="40"/>
  <c r="D21" i="40"/>
  <c r="P20" i="40"/>
  <c r="E20" i="40"/>
  <c r="D20" i="40"/>
  <c r="P19" i="40"/>
  <c r="E19" i="40"/>
  <c r="D19" i="40"/>
  <c r="P18" i="40"/>
  <c r="E18" i="40"/>
  <c r="D18" i="40"/>
  <c r="P17" i="40"/>
  <c r="E17" i="40"/>
  <c r="D17" i="40"/>
  <c r="P16" i="40"/>
  <c r="E16" i="40"/>
  <c r="D16" i="40"/>
  <c r="P15" i="40"/>
  <c r="E15" i="40"/>
  <c r="D15" i="40"/>
  <c r="P14" i="40"/>
  <c r="E14" i="40"/>
  <c r="D14" i="40"/>
  <c r="P13" i="40"/>
  <c r="E13" i="40"/>
  <c r="D13" i="40"/>
  <c r="P12" i="40"/>
  <c r="E12" i="40"/>
  <c r="D12" i="40"/>
  <c r="P11" i="40"/>
  <c r="E11" i="40"/>
  <c r="D11" i="40"/>
  <c r="I22" i="71" l="1"/>
  <c r="O167" i="40"/>
  <c r="M167" i="40" s="1"/>
  <c r="O331" i="40"/>
  <c r="M331" i="40" s="1"/>
  <c r="O316" i="40"/>
  <c r="I23" i="71"/>
  <c r="I21" i="71"/>
  <c r="I19" i="71"/>
  <c r="I18" i="71"/>
  <c r="I11" i="71"/>
  <c r="I13" i="71"/>
  <c r="I15" i="71"/>
  <c r="I17" i="71"/>
  <c r="I16" i="71"/>
  <c r="I14" i="71"/>
  <c r="I12" i="71"/>
  <c r="I10" i="71"/>
  <c r="O23" i="76"/>
  <c r="O22" i="76"/>
  <c r="O21" i="76"/>
  <c r="O20" i="76"/>
  <c r="O19" i="76"/>
  <c r="O18" i="76"/>
  <c r="O17" i="76"/>
  <c r="O16" i="76"/>
  <c r="O15" i="76"/>
  <c r="O14" i="76"/>
  <c r="O13" i="76"/>
  <c r="O12" i="76"/>
  <c r="O11" i="76"/>
  <c r="O10" i="76"/>
  <c r="O28" i="82"/>
  <c r="O27" i="82"/>
  <c r="O26" i="82"/>
  <c r="O25" i="82"/>
  <c r="O24" i="82"/>
  <c r="O23" i="82"/>
  <c r="O22" i="82"/>
  <c r="O21" i="82"/>
  <c r="O20" i="82"/>
  <c r="O19" i="82"/>
  <c r="O18" i="82"/>
  <c r="O17" i="82"/>
  <c r="O16" i="82"/>
  <c r="O15" i="82"/>
  <c r="O14" i="82"/>
  <c r="O13" i="82"/>
  <c r="O12" i="82"/>
  <c r="O11" i="82"/>
  <c r="O10" i="82"/>
  <c r="R300" i="39"/>
  <c r="P300" i="39" s="1"/>
  <c r="R299" i="39"/>
  <c r="O299" i="39" s="1"/>
  <c r="R184" i="39"/>
  <c r="P184" i="39" s="1"/>
  <c r="R183" i="39"/>
  <c r="O183" i="39" s="1"/>
  <c r="R182" i="39"/>
  <c r="O182" i="39" s="1"/>
  <c r="R172" i="39"/>
  <c r="O172" i="39" s="1"/>
  <c r="R150" i="39"/>
  <c r="P150" i="39" s="1"/>
  <c r="R151" i="39"/>
  <c r="P151" i="39" s="1"/>
  <c r="R149" i="39"/>
  <c r="P149" i="39" s="1"/>
  <c r="R148" i="39"/>
  <c r="O148" i="39" s="1"/>
  <c r="R147" i="39"/>
  <c r="O147" i="39" s="1"/>
  <c r="R145" i="39"/>
  <c r="O145" i="39" s="1"/>
  <c r="R146" i="39"/>
  <c r="O146" i="39" s="1"/>
  <c r="R144" i="39"/>
  <c r="P144" i="39" s="1"/>
  <c r="R143" i="39"/>
  <c r="O143" i="39" s="1"/>
  <c r="R92" i="39"/>
  <c r="P92" i="39" s="1"/>
  <c r="R142" i="39"/>
  <c r="O142" i="39" s="1"/>
  <c r="R91" i="39"/>
  <c r="O91" i="39" s="1"/>
  <c r="R89" i="39"/>
  <c r="P89" i="39" s="1"/>
  <c r="R90" i="39"/>
  <c r="O90" i="39" s="1"/>
  <c r="R88" i="39"/>
  <c r="O88" i="39" s="1"/>
  <c r="R87" i="39"/>
  <c r="P87" i="39" s="1"/>
  <c r="R86" i="39"/>
  <c r="O86" i="39" s="1"/>
  <c r="R85" i="39"/>
  <c r="O85" i="39" s="1"/>
  <c r="R84" i="39"/>
  <c r="P84" i="39" s="1"/>
  <c r="R83" i="39"/>
  <c r="P83" i="39" s="1"/>
  <c r="R82" i="39"/>
  <c r="P82" i="39" s="1"/>
  <c r="R80" i="39"/>
  <c r="O80" i="39" s="1"/>
  <c r="R81" i="39"/>
  <c r="P81" i="39" s="1"/>
  <c r="R78" i="39"/>
  <c r="P78" i="39" s="1"/>
  <c r="R79" i="39"/>
  <c r="O79" i="39" s="1"/>
  <c r="R77" i="39"/>
  <c r="O77" i="39" s="1"/>
  <c r="R76" i="39"/>
  <c r="O76" i="39" s="1"/>
  <c r="R75" i="39"/>
  <c r="O75" i="39" s="1"/>
  <c r="R73" i="39"/>
  <c r="P73" i="39" s="1"/>
  <c r="R74" i="39"/>
  <c r="O74" i="39" s="1"/>
  <c r="R72" i="39"/>
  <c r="P72" i="39" s="1"/>
  <c r="R71" i="39"/>
  <c r="P71" i="39" s="1"/>
  <c r="R70" i="39"/>
  <c r="P70" i="39" s="1"/>
  <c r="R69" i="39"/>
  <c r="P69" i="39" s="1"/>
  <c r="R68" i="39"/>
  <c r="O68" i="39" s="1"/>
  <c r="R67" i="39"/>
  <c r="P67" i="39" s="1"/>
  <c r="R66" i="39"/>
  <c r="O66" i="39" s="1"/>
  <c r="R65" i="39"/>
  <c r="O65" i="39" s="1"/>
  <c r="R64" i="39"/>
  <c r="O64" i="39" s="1"/>
  <c r="R63" i="39"/>
  <c r="P63" i="39" s="1"/>
  <c r="R62" i="39"/>
  <c r="P62" i="39" s="1"/>
  <c r="R61" i="39"/>
  <c r="P61" i="39" s="1"/>
  <c r="R59" i="39"/>
  <c r="O59" i="39" s="1"/>
  <c r="R60" i="39"/>
  <c r="O60" i="39" s="1"/>
  <c r="R58" i="39"/>
  <c r="P58" i="39" s="1"/>
  <c r="R57" i="39"/>
  <c r="O57" i="39" s="1"/>
  <c r="R56" i="39"/>
  <c r="O56" i="39" s="1"/>
  <c r="R55" i="39"/>
  <c r="O55" i="39" s="1"/>
  <c r="R54" i="39"/>
  <c r="O54" i="39" s="1"/>
  <c r="R53" i="39"/>
  <c r="O53" i="39" s="1"/>
  <c r="R52" i="39"/>
  <c r="P52" i="39" s="1"/>
  <c r="R51" i="39"/>
  <c r="P51" i="39" s="1"/>
  <c r="R50" i="39"/>
  <c r="O50" i="39" s="1"/>
  <c r="R47" i="39"/>
  <c r="O47" i="39" s="1"/>
  <c r="R49" i="39"/>
  <c r="O49" i="39" s="1"/>
  <c r="R48" i="39"/>
  <c r="O48" i="39" s="1"/>
  <c r="R46" i="39"/>
  <c r="P46" i="39" s="1"/>
  <c r="R45" i="39"/>
  <c r="O45" i="39" s="1"/>
  <c r="R44" i="39"/>
  <c r="P44" i="39" s="1"/>
  <c r="R43" i="39"/>
  <c r="P43" i="39" s="1"/>
  <c r="R42" i="39"/>
  <c r="O42" i="39" s="1"/>
  <c r="R41" i="39"/>
  <c r="P41" i="39" s="1"/>
  <c r="R40" i="39"/>
  <c r="P40" i="39" s="1"/>
  <c r="R39" i="39"/>
  <c r="P39" i="39" s="1"/>
  <c r="R38" i="39"/>
  <c r="O38" i="39" s="1"/>
  <c r="R37" i="39"/>
  <c r="O37" i="39" s="1"/>
  <c r="R35" i="39"/>
  <c r="P35" i="39" s="1"/>
  <c r="R36" i="39"/>
  <c r="O36" i="39" s="1"/>
  <c r="R33" i="39"/>
  <c r="O33" i="39" s="1"/>
  <c r="R34" i="39"/>
  <c r="O34" i="39" s="1"/>
  <c r="R31" i="39"/>
  <c r="P31" i="39" s="1"/>
  <c r="R32" i="39"/>
  <c r="O32" i="39" s="1"/>
  <c r="R30" i="39"/>
  <c r="O30" i="39" s="1"/>
  <c r="R29" i="39"/>
  <c r="P29" i="39" s="1"/>
  <c r="R27" i="39"/>
  <c r="P27" i="39" s="1"/>
  <c r="R28" i="39"/>
  <c r="O28" i="39" s="1"/>
  <c r="R26" i="39"/>
  <c r="P26" i="39" s="1"/>
  <c r="R25" i="39"/>
  <c r="O25" i="39" s="1"/>
  <c r="R24" i="39"/>
  <c r="P24" i="39" s="1"/>
  <c r="R23" i="39"/>
  <c r="O23" i="39" s="1"/>
  <c r="R22" i="39"/>
  <c r="P22" i="39" s="1"/>
  <c r="R21" i="39"/>
  <c r="P21" i="39" s="1"/>
  <c r="R20" i="39"/>
  <c r="O20" i="39" s="1"/>
  <c r="R19" i="39"/>
  <c r="O19" i="39" s="1"/>
  <c r="R18" i="39"/>
  <c r="P18" i="39" s="1"/>
  <c r="R16" i="39"/>
  <c r="O16" i="39" s="1"/>
  <c r="R17" i="39"/>
  <c r="O17" i="39" s="1"/>
  <c r="R15" i="39"/>
  <c r="O15" i="39" s="1"/>
  <c r="R14" i="39"/>
  <c r="O14" i="39" s="1"/>
  <c r="R13" i="39"/>
  <c r="O13" i="39" s="1"/>
  <c r="R12" i="39"/>
  <c r="P12" i="39" s="1"/>
  <c r="R11" i="39"/>
  <c r="P11" i="39" s="1"/>
  <c r="R10" i="39"/>
  <c r="P10" i="39" s="1"/>
  <c r="O315" i="40"/>
  <c r="N315" i="40" s="1"/>
  <c r="O314" i="40"/>
  <c r="M314" i="40" s="1"/>
  <c r="O166" i="40"/>
  <c r="M166" i="40" s="1"/>
  <c r="O165" i="40"/>
  <c r="M165" i="40" s="1"/>
  <c r="O164" i="40"/>
  <c r="M164" i="40" s="1"/>
  <c r="O125" i="40"/>
  <c r="O163" i="40"/>
  <c r="O105" i="40"/>
  <c r="O106" i="40"/>
  <c r="M106" i="40" s="1"/>
  <c r="O104" i="40"/>
  <c r="M104" i="40" s="1"/>
  <c r="O103" i="40"/>
  <c r="M103" i="40" s="1"/>
  <c r="O102" i="40"/>
  <c r="O99" i="40"/>
  <c r="M99" i="40" s="1"/>
  <c r="O101" i="40"/>
  <c r="N101" i="40" s="1"/>
  <c r="O97" i="40"/>
  <c r="M97" i="40" s="1"/>
  <c r="O100" i="40"/>
  <c r="O98" i="40"/>
  <c r="M98" i="40" s="1"/>
  <c r="O96" i="40"/>
  <c r="M96" i="40" s="1"/>
  <c r="O95" i="40"/>
  <c r="M95" i="40" s="1"/>
  <c r="O94" i="40"/>
  <c r="M94" i="40" s="1"/>
  <c r="O93" i="40"/>
  <c r="M93" i="40" s="1"/>
  <c r="O92" i="40"/>
  <c r="O91" i="40"/>
  <c r="O89" i="40"/>
  <c r="O90" i="40"/>
  <c r="M90" i="40" s="1"/>
  <c r="O88" i="40"/>
  <c r="M88" i="40" s="1"/>
  <c r="O87" i="40"/>
  <c r="O86" i="40"/>
  <c r="M86" i="40" s="1"/>
  <c r="O85" i="40"/>
  <c r="O75" i="40"/>
  <c r="O79" i="40"/>
  <c r="M79" i="40" s="1"/>
  <c r="O84" i="40"/>
  <c r="M84" i="40" s="1"/>
  <c r="O83" i="40"/>
  <c r="M83" i="40" s="1"/>
  <c r="O82" i="40"/>
  <c r="O81" i="40"/>
  <c r="M81" i="40" s="1"/>
  <c r="O80" i="40"/>
  <c r="M80" i="40" s="1"/>
  <c r="O78" i="40"/>
  <c r="M78" i="40" s="1"/>
  <c r="O77" i="40"/>
  <c r="O76" i="40"/>
  <c r="M76" i="40" s="1"/>
  <c r="O74" i="40"/>
  <c r="O60" i="40"/>
  <c r="M60" i="40" s="1"/>
  <c r="O59" i="40"/>
  <c r="O57" i="40"/>
  <c r="N57" i="40" s="1"/>
  <c r="O58" i="40"/>
  <c r="M58" i="40" s="1"/>
  <c r="O56" i="40"/>
  <c r="M56" i="40" s="1"/>
  <c r="O50" i="40"/>
  <c r="M50" i="40" s="1"/>
  <c r="N50" i="40" s="1"/>
  <c r="O54" i="40"/>
  <c r="M54" i="40" s="1"/>
  <c r="O55" i="40"/>
  <c r="M55" i="40" s="1"/>
  <c r="O52" i="40"/>
  <c r="O53" i="40"/>
  <c r="M53" i="40" s="1"/>
  <c r="O47" i="40"/>
  <c r="O51" i="40"/>
  <c r="M51" i="40" s="1"/>
  <c r="O49" i="40"/>
  <c r="M49" i="40" s="1"/>
  <c r="O48" i="40"/>
  <c r="O42" i="40"/>
  <c r="O45" i="40"/>
  <c r="M45" i="40" s="1"/>
  <c r="O46" i="40"/>
  <c r="O44" i="40"/>
  <c r="O43" i="40"/>
  <c r="M43" i="40" s="1"/>
  <c r="O41" i="40"/>
  <c r="O40" i="40"/>
  <c r="M40" i="40" s="1"/>
  <c r="O39" i="40"/>
  <c r="M39" i="40" s="1"/>
  <c r="O38" i="40"/>
  <c r="M38" i="40" s="1"/>
  <c r="O37" i="40"/>
  <c r="M37" i="40" s="1"/>
  <c r="O35" i="40"/>
  <c r="O34" i="40"/>
  <c r="O36" i="40"/>
  <c r="M36" i="40" s="1"/>
  <c r="O33" i="40"/>
  <c r="O30" i="40"/>
  <c r="M30" i="40" s="1"/>
  <c r="O32" i="40"/>
  <c r="M32" i="40" s="1"/>
  <c r="O31" i="40"/>
  <c r="O27" i="40"/>
  <c r="M27" i="40" s="1"/>
  <c r="O29" i="40"/>
  <c r="O28" i="40"/>
  <c r="O26" i="40"/>
  <c r="M26" i="40" s="1"/>
  <c r="O24" i="40"/>
  <c r="O25" i="40"/>
  <c r="O17" i="40"/>
  <c r="M17" i="40" s="1"/>
  <c r="O23" i="40"/>
  <c r="M23" i="40" s="1"/>
  <c r="O22" i="40"/>
  <c r="M22" i="40" s="1"/>
  <c r="O21" i="40"/>
  <c r="M21" i="40" s="1"/>
  <c r="O20" i="40"/>
  <c r="M20" i="40" s="1"/>
  <c r="O19" i="40"/>
  <c r="O16" i="40"/>
  <c r="O18" i="40"/>
  <c r="M18" i="40" s="1"/>
  <c r="O15" i="40"/>
  <c r="M15" i="40" s="1"/>
  <c r="O13" i="40"/>
  <c r="O11" i="40"/>
  <c r="O14" i="40"/>
  <c r="M14" i="40" s="1"/>
  <c r="O12" i="40"/>
  <c r="M12" i="40" s="1"/>
  <c r="N167" i="40" l="1"/>
  <c r="N331" i="40"/>
  <c r="O300" i="39"/>
  <c r="Q300" i="39" s="1"/>
  <c r="M316" i="40"/>
  <c r="N316" i="40" s="1"/>
  <c r="P299" i="39"/>
  <c r="Q299" i="39" s="1"/>
  <c r="O184" i="39"/>
  <c r="Q184" i="39" s="1"/>
  <c r="P183" i="39"/>
  <c r="Q183" i="39" s="1"/>
  <c r="O150" i="39"/>
  <c r="Q150" i="39" s="1"/>
  <c r="P182" i="39"/>
  <c r="Q182" i="39" s="1"/>
  <c r="P172" i="39"/>
  <c r="Q172" i="39" s="1"/>
  <c r="O149" i="39"/>
  <c r="Q149" i="39" s="1"/>
  <c r="O151" i="39"/>
  <c r="Q151" i="39" s="1"/>
  <c r="P145" i="39"/>
  <c r="Q145" i="39" s="1"/>
  <c r="P148" i="39"/>
  <c r="Q148" i="39" s="1"/>
  <c r="O144" i="39"/>
  <c r="Q144" i="39" s="1"/>
  <c r="P147" i="39"/>
  <c r="Q147" i="39" s="1"/>
  <c r="P146" i="39"/>
  <c r="Q146" i="39" s="1"/>
  <c r="O92" i="39"/>
  <c r="Q92" i="39" s="1"/>
  <c r="P143" i="39"/>
  <c r="Q143" i="39" s="1"/>
  <c r="P88" i="39"/>
  <c r="Q88" i="39" s="1"/>
  <c r="P142" i="39"/>
  <c r="Q142" i="39" s="1"/>
  <c r="O89" i="39"/>
  <c r="Q89" i="39" s="1"/>
  <c r="P91" i="39"/>
  <c r="Q91" i="39" s="1"/>
  <c r="O83" i="39"/>
  <c r="Q83" i="39" s="1"/>
  <c r="P90" i="39"/>
  <c r="Q90" i="39" s="1"/>
  <c r="O84" i="39"/>
  <c r="Q84" i="39" s="1"/>
  <c r="O87" i="39"/>
  <c r="Q87" i="39" s="1"/>
  <c r="P86" i="39"/>
  <c r="Q86" i="39" s="1"/>
  <c r="P85" i="39"/>
  <c r="Q85" i="39" s="1"/>
  <c r="O82" i="39"/>
  <c r="Q82" i="39" s="1"/>
  <c r="O78" i="39"/>
  <c r="Q78" i="39" s="1"/>
  <c r="P80" i="39"/>
  <c r="Q80" i="39" s="1"/>
  <c r="O81" i="39"/>
  <c r="Q81" i="39" s="1"/>
  <c r="P77" i="39"/>
  <c r="Q77" i="39" s="1"/>
  <c r="P79" i="39"/>
  <c r="Q79" i="39" s="1"/>
  <c r="P76" i="39"/>
  <c r="Q76" i="39" s="1"/>
  <c r="O73" i="39"/>
  <c r="Q73" i="39" s="1"/>
  <c r="P75" i="39"/>
  <c r="Q75" i="39" s="1"/>
  <c r="O72" i="39"/>
  <c r="Q72" i="39" s="1"/>
  <c r="P74" i="39"/>
  <c r="Q74" i="39" s="1"/>
  <c r="O71" i="39"/>
  <c r="Q71" i="39" s="1"/>
  <c r="O70" i="39"/>
  <c r="Q70" i="39" s="1"/>
  <c r="O69" i="39"/>
  <c r="Q69" i="39" s="1"/>
  <c r="P66" i="39"/>
  <c r="Q66" i="39" s="1"/>
  <c r="P68" i="39"/>
  <c r="Q68" i="39" s="1"/>
  <c r="O67" i="39"/>
  <c r="Q67" i="39" s="1"/>
  <c r="P65" i="39"/>
  <c r="Q65" i="39" s="1"/>
  <c r="P64" i="39"/>
  <c r="Q64" i="39" s="1"/>
  <c r="O63" i="39"/>
  <c r="Q63" i="39" s="1"/>
  <c r="P59" i="39"/>
  <c r="Q59" i="39" s="1"/>
  <c r="O62" i="39"/>
  <c r="Q62" i="39" s="1"/>
  <c r="O61" i="39"/>
  <c r="Q61" i="39" s="1"/>
  <c r="O58" i="39"/>
  <c r="Q58" i="39" s="1"/>
  <c r="P60" i="39"/>
  <c r="Q60" i="39" s="1"/>
  <c r="P57" i="39"/>
  <c r="Q57" i="39" s="1"/>
  <c r="P56" i="39"/>
  <c r="Q56" i="39" s="1"/>
  <c r="P55" i="39"/>
  <c r="Q55" i="39" s="1"/>
  <c r="P54" i="39"/>
  <c r="Q54" i="39" s="1"/>
  <c r="P53" i="39"/>
  <c r="Q53" i="39" s="1"/>
  <c r="O52" i="39"/>
  <c r="Q52" i="39" s="1"/>
  <c r="P47" i="39"/>
  <c r="Q47" i="39" s="1"/>
  <c r="O51" i="39"/>
  <c r="Q51" i="39" s="1"/>
  <c r="P49" i="39"/>
  <c r="Q49" i="39" s="1"/>
  <c r="P50" i="39"/>
  <c r="Q50" i="39" s="1"/>
  <c r="P48" i="39"/>
  <c r="Q48" i="39" s="1"/>
  <c r="O46" i="39"/>
  <c r="Q46" i="39" s="1"/>
  <c r="P45" i="39"/>
  <c r="Q45" i="39" s="1"/>
  <c r="O41" i="39"/>
  <c r="Q41" i="39" s="1"/>
  <c r="O44" i="39"/>
  <c r="Q44" i="39" s="1"/>
  <c r="O43" i="39"/>
  <c r="Q43" i="39" s="1"/>
  <c r="P38" i="39"/>
  <c r="Q38" i="39" s="1"/>
  <c r="P42" i="39"/>
  <c r="Q42" i="39" s="1"/>
  <c r="O40" i="39"/>
  <c r="Q40" i="39" s="1"/>
  <c r="O39" i="39"/>
  <c r="Q39" i="39" s="1"/>
  <c r="O35" i="39"/>
  <c r="Q35" i="39" s="1"/>
  <c r="P37" i="39"/>
  <c r="Q37" i="39" s="1"/>
  <c r="P36" i="39"/>
  <c r="Q36" i="39" s="1"/>
  <c r="P33" i="39"/>
  <c r="Q33" i="39" s="1"/>
  <c r="O31" i="39"/>
  <c r="Q31" i="39" s="1"/>
  <c r="P34" i="39"/>
  <c r="Q34" i="39" s="1"/>
  <c r="O26" i="39"/>
  <c r="Q26" i="39" s="1"/>
  <c r="P32" i="39"/>
  <c r="Q32" i="39" s="1"/>
  <c r="O27" i="39"/>
  <c r="Q27" i="39" s="1"/>
  <c r="P30" i="39"/>
  <c r="Q30" i="39" s="1"/>
  <c r="O29" i="39"/>
  <c r="Q29" i="39" s="1"/>
  <c r="O24" i="39"/>
  <c r="Q24" i="39" s="1"/>
  <c r="P28" i="39"/>
  <c r="Q28" i="39" s="1"/>
  <c r="P25" i="39"/>
  <c r="Q25" i="39" s="1"/>
  <c r="P23" i="39"/>
  <c r="Q23" i="39" s="1"/>
  <c r="O22" i="39"/>
  <c r="Q22" i="39" s="1"/>
  <c r="O21" i="39"/>
  <c r="Q21" i="39" s="1"/>
  <c r="P20" i="39"/>
  <c r="Q20" i="39" s="1"/>
  <c r="P19" i="39"/>
  <c r="Q19" i="39" s="1"/>
  <c r="O18" i="39"/>
  <c r="Q18" i="39" s="1"/>
  <c r="P16" i="39"/>
  <c r="Q16" i="39" s="1"/>
  <c r="P15" i="39"/>
  <c r="Q15" i="39" s="1"/>
  <c r="P17" i="39"/>
  <c r="Q17" i="39" s="1"/>
  <c r="O12" i="39"/>
  <c r="Q12" i="39" s="1"/>
  <c r="P14" i="39"/>
  <c r="Q14" i="39" s="1"/>
  <c r="P13" i="39"/>
  <c r="Q13" i="39" s="1"/>
  <c r="O11" i="39"/>
  <c r="Q11" i="39" s="1"/>
  <c r="O10" i="39"/>
  <c r="Q10" i="39" s="1"/>
  <c r="M315" i="40"/>
  <c r="N314" i="40"/>
  <c r="N166" i="40"/>
  <c r="M125" i="40"/>
  <c r="N125" i="40" s="1"/>
  <c r="M163" i="40"/>
  <c r="N163" i="40" s="1"/>
  <c r="N165" i="40"/>
  <c r="N164" i="40"/>
  <c r="N99" i="40"/>
  <c r="M105" i="40"/>
  <c r="N105" i="40" s="1"/>
  <c r="N106" i="40"/>
  <c r="N97" i="40"/>
  <c r="N104" i="40"/>
  <c r="N103" i="40"/>
  <c r="M102" i="40"/>
  <c r="N102" i="40" s="1"/>
  <c r="M100" i="40"/>
  <c r="N100" i="40" s="1"/>
  <c r="M101" i="40"/>
  <c r="N98" i="40"/>
  <c r="N96" i="40"/>
  <c r="N17" i="40"/>
  <c r="M92" i="40"/>
  <c r="N92" i="40" s="1"/>
  <c r="N95" i="40"/>
  <c r="M89" i="40"/>
  <c r="N89" i="40" s="1"/>
  <c r="N94" i="40"/>
  <c r="N93" i="40"/>
  <c r="M91" i="40"/>
  <c r="N91" i="40" s="1"/>
  <c r="N90" i="40"/>
  <c r="M75" i="40"/>
  <c r="N75" i="40" s="1"/>
  <c r="M85" i="40"/>
  <c r="N85" i="40" s="1"/>
  <c r="N88" i="40"/>
  <c r="M87" i="40"/>
  <c r="N87" i="40" s="1"/>
  <c r="N83" i="40"/>
  <c r="N86" i="40"/>
  <c r="N79" i="40"/>
  <c r="N84" i="40"/>
  <c r="M82" i="40"/>
  <c r="N82" i="40" s="1"/>
  <c r="N81" i="40"/>
  <c r="N80" i="40"/>
  <c r="M77" i="40"/>
  <c r="N77" i="40" s="1"/>
  <c r="N78" i="40"/>
  <c r="N76" i="40"/>
  <c r="M57" i="40"/>
  <c r="N60" i="40"/>
  <c r="M74" i="40"/>
  <c r="N74" i="40" s="1"/>
  <c r="M59" i="40"/>
  <c r="N59" i="40" s="1"/>
  <c r="N58" i="40"/>
  <c r="N54" i="40"/>
  <c r="N56" i="40"/>
  <c r="M52" i="40"/>
  <c r="N52" i="40" s="1"/>
  <c r="M47" i="40"/>
  <c r="N47" i="40" s="1"/>
  <c r="N55" i="40"/>
  <c r="N53" i="40"/>
  <c r="N51" i="40"/>
  <c r="N49" i="40"/>
  <c r="M48" i="40"/>
  <c r="N48" i="40" s="1"/>
  <c r="M42" i="40"/>
  <c r="N42" i="40" s="1"/>
  <c r="N45" i="40"/>
  <c r="M44" i="40"/>
  <c r="N44" i="40" s="1"/>
  <c r="M46" i="40"/>
  <c r="N46" i="40" s="1"/>
  <c r="N43" i="40"/>
  <c r="M41" i="40"/>
  <c r="N41" i="40" s="1"/>
  <c r="M34" i="40"/>
  <c r="N34" i="40" s="1"/>
  <c r="N39" i="40"/>
  <c r="N37" i="40"/>
  <c r="N40" i="40"/>
  <c r="M35" i="40"/>
  <c r="N35" i="40" s="1"/>
  <c r="N38" i="40"/>
  <c r="M33" i="40"/>
  <c r="N33" i="40" s="1"/>
  <c r="N36" i="40"/>
  <c r="N30" i="40"/>
  <c r="N27" i="40"/>
  <c r="M28" i="40"/>
  <c r="N28" i="40" s="1"/>
  <c r="N32" i="40"/>
  <c r="M31" i="40"/>
  <c r="N31" i="40" s="1"/>
  <c r="M29" i="40"/>
  <c r="N29" i="40" s="1"/>
  <c r="M24" i="40"/>
  <c r="N24" i="40" s="1"/>
  <c r="M25" i="40"/>
  <c r="N25" i="40" s="1"/>
  <c r="N26" i="40"/>
  <c r="N21" i="40"/>
  <c r="M19" i="40"/>
  <c r="N19" i="40" s="1"/>
  <c r="N23" i="40"/>
  <c r="N22" i="40"/>
  <c r="M16" i="40"/>
  <c r="N16" i="40" s="1"/>
  <c r="N20" i="40"/>
  <c r="N18" i="40"/>
  <c r="M11" i="40"/>
  <c r="N11" i="40" s="1"/>
  <c r="M13" i="40"/>
  <c r="N13" i="40" s="1"/>
  <c r="N15" i="40"/>
  <c r="N14" i="40"/>
  <c r="N12" i="40"/>
  <c r="P10" i="40" l="1"/>
  <c r="E10" i="40"/>
  <c r="D10" i="40"/>
  <c r="O10" i="40" l="1"/>
  <c r="G86" i="84"/>
  <c r="D9" i="84"/>
  <c r="M10" i="40" l="1"/>
  <c r="N10" i="40" s="1"/>
  <c r="I69" i="78"/>
  <c r="I70" i="78"/>
  <c r="I71" i="78"/>
  <c r="I72" i="78"/>
  <c r="I73" i="78"/>
  <c r="I74" i="78"/>
  <c r="I75" i="78"/>
  <c r="I76" i="78"/>
  <c r="I77" i="78"/>
  <c r="I78" i="78"/>
  <c r="I79" i="78"/>
  <c r="I80" i="78"/>
  <c r="I81" i="78"/>
  <c r="I82" i="78"/>
  <c r="I83" i="78"/>
  <c r="I84" i="78"/>
  <c r="I85" i="78"/>
  <c r="I86" i="78"/>
  <c r="I87" i="78"/>
  <c r="I88" i="78"/>
  <c r="I89" i="78"/>
  <c r="I90" i="78"/>
  <c r="I91" i="78"/>
  <c r="I92" i="78"/>
  <c r="I93" i="78"/>
  <c r="I94" i="78"/>
  <c r="I95" i="78"/>
  <c r="I96" i="78"/>
  <c r="I97" i="78"/>
  <c r="I98" i="78"/>
  <c r="I99" i="78"/>
  <c r="I100" i="78"/>
  <c r="I101" i="78"/>
  <c r="I102" i="78"/>
  <c r="I103" i="78"/>
  <c r="I104" i="78"/>
  <c r="I105" i="78"/>
  <c r="I106" i="78"/>
  <c r="I107" i="78"/>
  <c r="I108" i="78"/>
  <c r="I109" i="78"/>
  <c r="I110" i="78"/>
  <c r="I111" i="78"/>
  <c r="I112" i="78"/>
  <c r="I113" i="78"/>
  <c r="I114" i="78"/>
  <c r="I115" i="78"/>
  <c r="I116" i="78"/>
  <c r="I117" i="78"/>
  <c r="I118" i="78"/>
  <c r="I119" i="78"/>
  <c r="I120" i="78"/>
  <c r="I121" i="78"/>
  <c r="I122" i="78"/>
  <c r="E69" i="78"/>
  <c r="E70" i="78"/>
  <c r="E71" i="78"/>
  <c r="E72" i="78"/>
  <c r="E73" i="78"/>
  <c r="E74" i="78"/>
  <c r="E75" i="78"/>
  <c r="E76" i="78"/>
  <c r="E77" i="78"/>
  <c r="E78" i="78"/>
  <c r="E79" i="78"/>
  <c r="E80" i="78"/>
  <c r="E81" i="78"/>
  <c r="E82" i="78"/>
  <c r="E83" i="78"/>
  <c r="E84" i="78"/>
  <c r="E85" i="78"/>
  <c r="E86" i="78"/>
  <c r="E87" i="78"/>
  <c r="E88" i="78"/>
  <c r="E89" i="78"/>
  <c r="E90" i="78"/>
  <c r="E91" i="78"/>
  <c r="E92" i="78"/>
  <c r="E93" i="78"/>
  <c r="E94" i="78"/>
  <c r="E95" i="78"/>
  <c r="E96" i="78"/>
  <c r="E97" i="78"/>
  <c r="E98" i="78"/>
  <c r="E99" i="78"/>
  <c r="E100" i="78"/>
  <c r="E101" i="78"/>
  <c r="E102" i="78"/>
  <c r="E103" i="78"/>
  <c r="E104" i="78"/>
  <c r="E105" i="78"/>
  <c r="E106" i="78"/>
  <c r="E107" i="78"/>
  <c r="E108" i="78"/>
  <c r="E109" i="78"/>
  <c r="E110" i="78"/>
  <c r="E111" i="78"/>
  <c r="E112" i="78"/>
  <c r="E113" i="78"/>
  <c r="E114" i="78"/>
  <c r="E115" i="78"/>
  <c r="E116" i="78"/>
  <c r="E117" i="78"/>
  <c r="E118" i="78"/>
  <c r="E119" i="78"/>
  <c r="E120" i="78"/>
  <c r="E121" i="78"/>
  <c r="E122" i="78"/>
  <c r="G69" i="78"/>
  <c r="G70" i="78"/>
  <c r="G71" i="78"/>
  <c r="G72" i="78"/>
  <c r="G73" i="78"/>
  <c r="G74" i="78"/>
  <c r="G75" i="78"/>
  <c r="G76" i="78"/>
  <c r="G77" i="78"/>
  <c r="G78" i="78"/>
  <c r="G79" i="78"/>
  <c r="G80" i="78"/>
  <c r="G81" i="78"/>
  <c r="G82" i="78"/>
  <c r="G83" i="78"/>
  <c r="G84" i="78"/>
  <c r="G85" i="78"/>
  <c r="G86" i="78"/>
  <c r="G87" i="78"/>
  <c r="G88" i="78"/>
  <c r="G89" i="78"/>
  <c r="G90" i="78"/>
  <c r="G91" i="78"/>
  <c r="G92" i="78"/>
  <c r="G93" i="78"/>
  <c r="G94" i="78"/>
  <c r="G95" i="78"/>
  <c r="G96" i="78"/>
  <c r="G97" i="78"/>
  <c r="G98" i="78"/>
  <c r="G99" i="78"/>
  <c r="G100" i="78"/>
  <c r="G101" i="78"/>
  <c r="G102" i="78"/>
  <c r="G103" i="78"/>
  <c r="G104" i="78"/>
  <c r="G105" i="78"/>
  <c r="G106" i="78"/>
  <c r="G107" i="78"/>
  <c r="G108" i="78"/>
  <c r="G109" i="78"/>
  <c r="G110" i="78"/>
  <c r="G111" i="78"/>
  <c r="G112" i="78"/>
  <c r="G113" i="78"/>
  <c r="G114" i="78"/>
  <c r="G115" i="78"/>
  <c r="G116" i="78"/>
  <c r="G117" i="78"/>
  <c r="G118" i="78"/>
  <c r="G119" i="78"/>
  <c r="G120" i="78"/>
  <c r="G121" i="78"/>
  <c r="G122" i="78"/>
  <c r="C69" i="78"/>
  <c r="C70" i="78"/>
  <c r="C71" i="78"/>
  <c r="C72" i="78"/>
  <c r="C73" i="78"/>
  <c r="C74" i="78"/>
  <c r="C75" i="78"/>
  <c r="C76" i="78"/>
  <c r="C77" i="78"/>
  <c r="C78" i="78"/>
  <c r="C79" i="78"/>
  <c r="C80" i="78"/>
  <c r="C81" i="78"/>
  <c r="C82" i="78"/>
  <c r="C83" i="78"/>
  <c r="C84" i="78"/>
  <c r="C85" i="78"/>
  <c r="C86" i="78"/>
  <c r="C87" i="78"/>
  <c r="C88" i="78"/>
  <c r="C89" i="78"/>
  <c r="C90" i="78"/>
  <c r="C91" i="78"/>
  <c r="C92" i="78"/>
  <c r="C93" i="78"/>
  <c r="C94" i="78"/>
  <c r="C95" i="78"/>
  <c r="C96" i="78"/>
  <c r="C97" i="78"/>
  <c r="C98" i="78"/>
  <c r="C99" i="78"/>
  <c r="C100" i="78"/>
  <c r="C101" i="78"/>
  <c r="C102" i="78"/>
  <c r="C103" i="78"/>
  <c r="C104" i="78"/>
  <c r="C105" i="78"/>
  <c r="C106" i="78"/>
  <c r="C107" i="78"/>
  <c r="C108" i="78"/>
  <c r="C109" i="78"/>
  <c r="C110" i="78"/>
  <c r="C111" i="78"/>
  <c r="C112" i="78"/>
  <c r="C113" i="78"/>
  <c r="C114" i="78"/>
  <c r="C115" i="78"/>
  <c r="C116" i="78"/>
  <c r="C117" i="78"/>
  <c r="C118" i="78"/>
  <c r="C119" i="78"/>
  <c r="C120" i="78"/>
  <c r="C121" i="78"/>
  <c r="C122" i="78"/>
  <c r="J7" i="78"/>
  <c r="J8" i="78"/>
  <c r="J9" i="78"/>
  <c r="J10" i="78"/>
  <c r="J11" i="78"/>
  <c r="J12" i="78"/>
  <c r="J13" i="78"/>
  <c r="J14" i="78"/>
  <c r="J15" i="78"/>
  <c r="J16" i="78"/>
  <c r="J17" i="78"/>
  <c r="J18" i="78"/>
  <c r="J19" i="78"/>
  <c r="J20" i="78"/>
  <c r="J21" i="78"/>
  <c r="J22" i="78"/>
  <c r="J23" i="78"/>
  <c r="J24" i="78"/>
  <c r="J25" i="78"/>
  <c r="J26" i="78"/>
  <c r="J27" i="78"/>
  <c r="J28" i="78"/>
  <c r="J29" i="78"/>
  <c r="J30" i="78"/>
  <c r="J31" i="78"/>
  <c r="J32" i="78"/>
  <c r="J33" i="78"/>
  <c r="J34" i="78"/>
  <c r="J35" i="78"/>
  <c r="J36" i="78"/>
  <c r="J37" i="78"/>
  <c r="J38" i="78"/>
  <c r="J39" i="78"/>
  <c r="J40" i="78"/>
  <c r="J41" i="78"/>
  <c r="J42" i="78"/>
  <c r="J43" i="78"/>
  <c r="J44" i="78"/>
  <c r="J45" i="78"/>
  <c r="J46" i="78"/>
  <c r="J47" i="78"/>
  <c r="J48" i="78"/>
  <c r="J49" i="78"/>
  <c r="J50" i="78"/>
  <c r="J51" i="78"/>
  <c r="J52" i="78"/>
  <c r="J53" i="78"/>
  <c r="J54" i="78"/>
  <c r="J55" i="78"/>
  <c r="J56" i="78"/>
  <c r="J57" i="78"/>
  <c r="J58" i="78"/>
  <c r="J59" i="78"/>
  <c r="J60" i="78"/>
  <c r="H7" i="78"/>
  <c r="H8" i="78"/>
  <c r="H9" i="78"/>
  <c r="H10" i="78"/>
  <c r="H11" i="78"/>
  <c r="H12" i="78"/>
  <c r="H13" i="78"/>
  <c r="H14" i="78"/>
  <c r="H15" i="78"/>
  <c r="H16" i="78"/>
  <c r="H17" i="78"/>
  <c r="H18" i="78"/>
  <c r="H19" i="78"/>
  <c r="H20" i="78"/>
  <c r="H21" i="78"/>
  <c r="H22" i="78"/>
  <c r="H23" i="78"/>
  <c r="H24" i="78"/>
  <c r="H25" i="78"/>
  <c r="H26" i="78"/>
  <c r="H27" i="78"/>
  <c r="H28" i="78"/>
  <c r="H29" i="78"/>
  <c r="H30" i="78"/>
  <c r="H31" i="78"/>
  <c r="H32" i="78"/>
  <c r="H33" i="78"/>
  <c r="H34" i="78"/>
  <c r="H35" i="78"/>
  <c r="H36" i="78"/>
  <c r="H37" i="78"/>
  <c r="H38" i="78"/>
  <c r="H39" i="78"/>
  <c r="H40" i="78"/>
  <c r="H41" i="78"/>
  <c r="H42" i="78"/>
  <c r="H43" i="78"/>
  <c r="H44" i="78"/>
  <c r="H45" i="78"/>
  <c r="H46" i="78"/>
  <c r="H47" i="78"/>
  <c r="H48" i="78"/>
  <c r="H49" i="78"/>
  <c r="H50" i="78"/>
  <c r="H51" i="78"/>
  <c r="H52" i="78"/>
  <c r="H53" i="78"/>
  <c r="H54" i="78"/>
  <c r="H55" i="78"/>
  <c r="H56" i="78"/>
  <c r="H57" i="78"/>
  <c r="H58" i="78"/>
  <c r="H59" i="78"/>
  <c r="H60" i="78"/>
  <c r="I7" i="78"/>
  <c r="I8" i="78"/>
  <c r="I9" i="78"/>
  <c r="I10" i="78"/>
  <c r="I11" i="78"/>
  <c r="I12" i="78"/>
  <c r="I13" i="78"/>
  <c r="I14" i="78"/>
  <c r="I15" i="78"/>
  <c r="I16" i="78"/>
  <c r="I17" i="78"/>
  <c r="I18" i="78"/>
  <c r="I19" i="78"/>
  <c r="I20" i="78"/>
  <c r="I21" i="78"/>
  <c r="I22" i="78"/>
  <c r="I23" i="78"/>
  <c r="I24" i="78"/>
  <c r="I25" i="78"/>
  <c r="I26" i="78"/>
  <c r="I27" i="78"/>
  <c r="I28" i="78"/>
  <c r="I29" i="78"/>
  <c r="I30" i="78"/>
  <c r="I31" i="78"/>
  <c r="I32" i="78"/>
  <c r="I33" i="78"/>
  <c r="I34" i="78"/>
  <c r="I35" i="78"/>
  <c r="I36" i="78"/>
  <c r="I37" i="78"/>
  <c r="I38" i="78"/>
  <c r="I39" i="78"/>
  <c r="I40" i="78"/>
  <c r="I41" i="78"/>
  <c r="I42" i="78"/>
  <c r="I43" i="78"/>
  <c r="I44" i="78"/>
  <c r="I45" i="78"/>
  <c r="I46" i="78"/>
  <c r="I47" i="78"/>
  <c r="I48" i="78"/>
  <c r="I49" i="78"/>
  <c r="I50" i="78"/>
  <c r="I51" i="78"/>
  <c r="I52" i="78"/>
  <c r="I53" i="78"/>
  <c r="I54" i="78"/>
  <c r="I55" i="78"/>
  <c r="I56" i="78"/>
  <c r="I57" i="78"/>
  <c r="I58" i="78"/>
  <c r="I59" i="78"/>
  <c r="I60" i="78"/>
  <c r="G7" i="78"/>
  <c r="G8" i="78"/>
  <c r="G9" i="78"/>
  <c r="G10" i="78"/>
  <c r="G11" i="78"/>
  <c r="G12" i="78"/>
  <c r="G13" i="78"/>
  <c r="G14" i="78"/>
  <c r="G15" i="78"/>
  <c r="G16" i="78"/>
  <c r="G17" i="78"/>
  <c r="G18" i="78"/>
  <c r="G19" i="78"/>
  <c r="G20" i="78"/>
  <c r="G21" i="78"/>
  <c r="G22" i="78"/>
  <c r="G23" i="78"/>
  <c r="G24" i="78"/>
  <c r="G25" i="78"/>
  <c r="G26" i="78"/>
  <c r="G27" i="78"/>
  <c r="G28" i="78"/>
  <c r="G29" i="78"/>
  <c r="G30" i="78"/>
  <c r="G31" i="78"/>
  <c r="G32" i="78"/>
  <c r="G33" i="78"/>
  <c r="G34" i="78"/>
  <c r="G35" i="78"/>
  <c r="G36" i="78"/>
  <c r="G37" i="78"/>
  <c r="G38" i="78"/>
  <c r="G39" i="78"/>
  <c r="G40" i="78"/>
  <c r="G41" i="78"/>
  <c r="G42" i="78"/>
  <c r="G43" i="78"/>
  <c r="G44" i="78"/>
  <c r="G45" i="78"/>
  <c r="G46" i="78"/>
  <c r="G47" i="78"/>
  <c r="G48" i="78"/>
  <c r="G49" i="78"/>
  <c r="G50" i="78"/>
  <c r="G51" i="78"/>
  <c r="G52" i="78"/>
  <c r="G53" i="78"/>
  <c r="G54" i="78"/>
  <c r="G55" i="78"/>
  <c r="G56" i="78"/>
  <c r="G57" i="78"/>
  <c r="G58" i="78"/>
  <c r="G59" i="78"/>
  <c r="G60" i="78"/>
  <c r="F7" i="78"/>
  <c r="F8" i="78"/>
  <c r="F9" i="78"/>
  <c r="F10" i="78"/>
  <c r="F11" i="78"/>
  <c r="F12" i="78"/>
  <c r="F13" i="78"/>
  <c r="F14" i="78"/>
  <c r="F15" i="78"/>
  <c r="F16" i="78"/>
  <c r="F17" i="78"/>
  <c r="F18" i="78"/>
  <c r="F19" i="78"/>
  <c r="F20" i="78"/>
  <c r="F21" i="78"/>
  <c r="F22" i="78"/>
  <c r="F23" i="78"/>
  <c r="F24" i="78"/>
  <c r="F25" i="78"/>
  <c r="F26" i="78"/>
  <c r="F27" i="78"/>
  <c r="F28" i="78"/>
  <c r="F29" i="78"/>
  <c r="F30" i="78"/>
  <c r="F31" i="78"/>
  <c r="F32" i="78"/>
  <c r="F33" i="78"/>
  <c r="F34" i="78"/>
  <c r="F35" i="78"/>
  <c r="F36" i="78"/>
  <c r="F37" i="78"/>
  <c r="F38" i="78"/>
  <c r="F39" i="78"/>
  <c r="F40" i="78"/>
  <c r="F41" i="78"/>
  <c r="F42" i="78"/>
  <c r="F43" i="78"/>
  <c r="F44" i="78"/>
  <c r="F45" i="78"/>
  <c r="F46" i="78"/>
  <c r="F47" i="78"/>
  <c r="F48" i="78"/>
  <c r="F49" i="78"/>
  <c r="F50" i="78"/>
  <c r="F51" i="78"/>
  <c r="F52" i="78"/>
  <c r="F53" i="78"/>
  <c r="F54" i="78"/>
  <c r="F55" i="78"/>
  <c r="F56" i="78"/>
  <c r="F57" i="78"/>
  <c r="F58" i="78"/>
  <c r="F59" i="78"/>
  <c r="F60" i="78"/>
  <c r="E7" i="78"/>
  <c r="E8" i="78"/>
  <c r="E9" i="78"/>
  <c r="E10" i="78"/>
  <c r="E11" i="78"/>
  <c r="E12" i="78"/>
  <c r="E13" i="78"/>
  <c r="E14" i="78"/>
  <c r="E15" i="78"/>
  <c r="E16" i="78"/>
  <c r="E17" i="78"/>
  <c r="E18" i="78"/>
  <c r="E19" i="78"/>
  <c r="E20" i="78"/>
  <c r="E21" i="78"/>
  <c r="E22" i="78"/>
  <c r="E23" i="78"/>
  <c r="E24" i="78"/>
  <c r="E25" i="78"/>
  <c r="E26" i="78"/>
  <c r="E27" i="78"/>
  <c r="E28" i="78"/>
  <c r="E29" i="78"/>
  <c r="E30" i="78"/>
  <c r="E31" i="78"/>
  <c r="E32" i="78"/>
  <c r="E33" i="78"/>
  <c r="E34" i="78"/>
  <c r="E35" i="78"/>
  <c r="E36" i="78"/>
  <c r="E37" i="78"/>
  <c r="E38" i="78"/>
  <c r="E39" i="78"/>
  <c r="E40" i="78"/>
  <c r="E41" i="78"/>
  <c r="E42" i="78"/>
  <c r="E43" i="78"/>
  <c r="E44" i="78"/>
  <c r="E45" i="78"/>
  <c r="E46" i="78"/>
  <c r="E47" i="78"/>
  <c r="E48" i="78"/>
  <c r="E49" i="78"/>
  <c r="E50" i="78"/>
  <c r="E51" i="78"/>
  <c r="E52" i="78"/>
  <c r="E53" i="78"/>
  <c r="E54" i="78"/>
  <c r="E55" i="78"/>
  <c r="E56" i="78"/>
  <c r="E57" i="78"/>
  <c r="E58" i="78"/>
  <c r="E59" i="78"/>
  <c r="E60" i="78"/>
  <c r="D7" i="78"/>
  <c r="D8" i="78"/>
  <c r="D9" i="78"/>
  <c r="D10" i="78"/>
  <c r="D11" i="78"/>
  <c r="D12" i="78"/>
  <c r="D13" i="78"/>
  <c r="D14" i="78"/>
  <c r="D15" i="78"/>
  <c r="D16" i="78"/>
  <c r="D17" i="78"/>
  <c r="D18" i="78"/>
  <c r="D19" i="78"/>
  <c r="D20" i="78"/>
  <c r="D21" i="78"/>
  <c r="D22" i="78"/>
  <c r="D23" i="78"/>
  <c r="D24" i="78"/>
  <c r="D25" i="78"/>
  <c r="D26" i="78"/>
  <c r="D27" i="78"/>
  <c r="D28" i="78"/>
  <c r="D29" i="78"/>
  <c r="D30" i="78"/>
  <c r="D31" i="78"/>
  <c r="D32" i="78"/>
  <c r="D33" i="78"/>
  <c r="D34" i="78"/>
  <c r="D35" i="78"/>
  <c r="D36" i="78"/>
  <c r="D37" i="78"/>
  <c r="D38" i="78"/>
  <c r="D39" i="78"/>
  <c r="D40" i="78"/>
  <c r="D41" i="78"/>
  <c r="D42" i="78"/>
  <c r="D43" i="78"/>
  <c r="D44" i="78"/>
  <c r="D45" i="78"/>
  <c r="D46" i="78"/>
  <c r="D47" i="78"/>
  <c r="D48" i="78"/>
  <c r="D49" i="78"/>
  <c r="D50" i="78"/>
  <c r="D51" i="78"/>
  <c r="D52" i="78"/>
  <c r="D53" i="78"/>
  <c r="D54" i="78"/>
  <c r="D55" i="78"/>
  <c r="D56" i="78"/>
  <c r="D57" i="78"/>
  <c r="D58" i="78"/>
  <c r="D59" i="78"/>
  <c r="D60" i="78"/>
  <c r="C7" i="78"/>
  <c r="C8" i="78"/>
  <c r="C9" i="78"/>
  <c r="C10" i="78"/>
  <c r="C11" i="78"/>
  <c r="C12" i="78"/>
  <c r="C13" i="78"/>
  <c r="C14" i="78"/>
  <c r="C15" i="78"/>
  <c r="C16" i="78"/>
  <c r="C17" i="78"/>
  <c r="C18" i="78"/>
  <c r="C19" i="78"/>
  <c r="C20" i="78"/>
  <c r="C21" i="78"/>
  <c r="C22" i="78"/>
  <c r="C23" i="78"/>
  <c r="C24" i="78"/>
  <c r="C25" i="78"/>
  <c r="C26" i="78"/>
  <c r="C27" i="78"/>
  <c r="C28" i="78"/>
  <c r="C29" i="78"/>
  <c r="C30" i="78"/>
  <c r="C31" i="78"/>
  <c r="C32" i="78"/>
  <c r="C33" i="78"/>
  <c r="C34" i="78"/>
  <c r="C35" i="78"/>
  <c r="C36" i="78"/>
  <c r="C37" i="78"/>
  <c r="C38" i="78"/>
  <c r="C39" i="78"/>
  <c r="C40" i="78"/>
  <c r="C41" i="78"/>
  <c r="C42" i="78"/>
  <c r="C43" i="78"/>
  <c r="C44" i="78"/>
  <c r="C45" i="78"/>
  <c r="C46" i="78"/>
  <c r="C47" i="78"/>
  <c r="C48" i="78"/>
  <c r="C49" i="78"/>
  <c r="C50" i="78"/>
  <c r="C51" i="78"/>
  <c r="C52" i="78"/>
  <c r="C53" i="78"/>
  <c r="C54" i="78"/>
  <c r="C55" i="78"/>
  <c r="C56" i="78"/>
  <c r="C57" i="78"/>
  <c r="C58" i="78"/>
  <c r="C59" i="78"/>
  <c r="C60" i="78"/>
  <c r="J24" i="41"/>
  <c r="J25" i="41"/>
  <c r="J26" i="41"/>
  <c r="J27" i="41"/>
  <c r="J28" i="41"/>
  <c r="J29" i="41"/>
  <c r="J30" i="41"/>
  <c r="J31" i="41"/>
  <c r="J32" i="41"/>
  <c r="J33" i="41"/>
  <c r="J34" i="41"/>
  <c r="J35" i="41"/>
  <c r="J36" i="41"/>
  <c r="J37" i="41"/>
  <c r="J38" i="41"/>
  <c r="J39" i="41"/>
  <c r="J40" i="41"/>
  <c r="J41" i="41"/>
  <c r="J42" i="41"/>
  <c r="J43" i="41"/>
  <c r="J44" i="41"/>
  <c r="J45" i="41"/>
  <c r="J46" i="41"/>
  <c r="J47" i="41"/>
  <c r="J48" i="41"/>
  <c r="J49" i="41"/>
  <c r="J50" i="41"/>
  <c r="J51" i="41"/>
  <c r="J52" i="41"/>
  <c r="J53" i="41"/>
  <c r="J54" i="41"/>
  <c r="J55" i="41"/>
  <c r="J56" i="41"/>
  <c r="J57" i="41"/>
  <c r="J58" i="41"/>
  <c r="J59" i="41"/>
  <c r="J60" i="41"/>
  <c r="J61" i="41"/>
  <c r="J62" i="41"/>
  <c r="J63" i="41"/>
  <c r="J64" i="41"/>
  <c r="J65" i="41"/>
  <c r="J66" i="41"/>
  <c r="J67" i="41"/>
  <c r="J68" i="41"/>
  <c r="J69" i="41"/>
  <c r="J70" i="41"/>
  <c r="J71" i="41"/>
  <c r="J72" i="41"/>
  <c r="J73" i="41"/>
  <c r="J74" i="41"/>
  <c r="J75" i="41"/>
  <c r="J76" i="41"/>
  <c r="J77" i="41"/>
  <c r="I24" i="41"/>
  <c r="I25" i="41"/>
  <c r="I26" i="41"/>
  <c r="I27" i="41"/>
  <c r="I28" i="41"/>
  <c r="I29" i="41"/>
  <c r="I30" i="41"/>
  <c r="I31" i="41"/>
  <c r="I32" i="41"/>
  <c r="I33" i="41"/>
  <c r="I34" i="41"/>
  <c r="I35" i="41"/>
  <c r="I36" i="41"/>
  <c r="I37" i="41"/>
  <c r="I38" i="41"/>
  <c r="I39" i="41"/>
  <c r="I40" i="41"/>
  <c r="I41" i="41"/>
  <c r="I42" i="41"/>
  <c r="I43" i="41"/>
  <c r="I44" i="41"/>
  <c r="I45" i="41"/>
  <c r="I46" i="41"/>
  <c r="I47" i="41"/>
  <c r="I48" i="41"/>
  <c r="I49" i="41"/>
  <c r="I50" i="41"/>
  <c r="I51" i="41"/>
  <c r="I52" i="41"/>
  <c r="I53" i="41"/>
  <c r="I54" i="41"/>
  <c r="I55" i="41"/>
  <c r="I56" i="41"/>
  <c r="I57" i="41"/>
  <c r="I58" i="41"/>
  <c r="I59" i="41"/>
  <c r="I60" i="41"/>
  <c r="I61" i="41"/>
  <c r="I62" i="41"/>
  <c r="I63" i="41"/>
  <c r="I64" i="41"/>
  <c r="I65" i="41"/>
  <c r="I66" i="41"/>
  <c r="I67" i="41"/>
  <c r="I68" i="41"/>
  <c r="I69" i="41"/>
  <c r="I70" i="41"/>
  <c r="I71" i="41"/>
  <c r="I72" i="41"/>
  <c r="I73" i="41"/>
  <c r="I74" i="41"/>
  <c r="I75" i="41"/>
  <c r="I76" i="41"/>
  <c r="I77" i="41"/>
  <c r="H25" i="41"/>
  <c r="H26" i="41"/>
  <c r="H27" i="41"/>
  <c r="H28" i="41"/>
  <c r="H29" i="41"/>
  <c r="H30" i="41"/>
  <c r="H31" i="41"/>
  <c r="H32" i="41"/>
  <c r="H33" i="41"/>
  <c r="H34" i="41"/>
  <c r="H35" i="41"/>
  <c r="H36" i="41"/>
  <c r="H37" i="41"/>
  <c r="H38" i="41"/>
  <c r="H39" i="41"/>
  <c r="H40" i="41"/>
  <c r="H41" i="41"/>
  <c r="H42" i="41"/>
  <c r="H43" i="41"/>
  <c r="H44" i="41"/>
  <c r="H45" i="41"/>
  <c r="H46" i="41"/>
  <c r="H47" i="41"/>
  <c r="H48" i="41"/>
  <c r="H49" i="41"/>
  <c r="H50" i="41"/>
  <c r="H51" i="41"/>
  <c r="H52" i="41"/>
  <c r="H53" i="41"/>
  <c r="H54" i="41"/>
  <c r="H55" i="41"/>
  <c r="H56" i="41"/>
  <c r="H57" i="41"/>
  <c r="H58" i="41"/>
  <c r="H59" i="41"/>
  <c r="H60" i="41"/>
  <c r="H61" i="41"/>
  <c r="H62" i="41"/>
  <c r="H63" i="41"/>
  <c r="H64" i="41"/>
  <c r="H65" i="41"/>
  <c r="H66" i="41"/>
  <c r="H67" i="41"/>
  <c r="H68" i="41"/>
  <c r="H69" i="41"/>
  <c r="H70" i="41"/>
  <c r="H71" i="41"/>
  <c r="H72" i="41"/>
  <c r="H73" i="41"/>
  <c r="H74" i="41"/>
  <c r="H75" i="41"/>
  <c r="H76" i="41"/>
  <c r="H77" i="41"/>
  <c r="G25" i="41"/>
  <c r="G26" i="41"/>
  <c r="G27" i="41"/>
  <c r="G28" i="41"/>
  <c r="G29" i="41"/>
  <c r="G30" i="41"/>
  <c r="G31" i="41"/>
  <c r="G32" i="41"/>
  <c r="G33" i="41"/>
  <c r="G34" i="41"/>
  <c r="G35" i="41"/>
  <c r="G36" i="41"/>
  <c r="G37" i="41"/>
  <c r="G38" i="41"/>
  <c r="G39" i="41"/>
  <c r="G40" i="41"/>
  <c r="G41" i="41"/>
  <c r="G42" i="41"/>
  <c r="G43" i="41"/>
  <c r="G44" i="41"/>
  <c r="G45" i="41"/>
  <c r="G46" i="41"/>
  <c r="G47" i="41"/>
  <c r="G48" i="41"/>
  <c r="G49" i="41"/>
  <c r="G50" i="41"/>
  <c r="G51" i="41"/>
  <c r="G52" i="41"/>
  <c r="G53" i="41"/>
  <c r="G54" i="41"/>
  <c r="G55" i="41"/>
  <c r="G56" i="41"/>
  <c r="G57" i="41"/>
  <c r="G58" i="41"/>
  <c r="G59" i="41"/>
  <c r="G60" i="41"/>
  <c r="G61" i="41"/>
  <c r="G62" i="41"/>
  <c r="G63" i="41"/>
  <c r="G64" i="41"/>
  <c r="G65" i="41"/>
  <c r="G66" i="41"/>
  <c r="G67" i="41"/>
  <c r="G68" i="41"/>
  <c r="G69" i="41"/>
  <c r="G70" i="41"/>
  <c r="G71" i="41"/>
  <c r="G72" i="41"/>
  <c r="G73" i="41"/>
  <c r="G74" i="41"/>
  <c r="G75" i="41"/>
  <c r="G76" i="41"/>
  <c r="G77" i="41"/>
  <c r="F25" i="41"/>
  <c r="F26" i="41"/>
  <c r="F27" i="41"/>
  <c r="F28" i="41"/>
  <c r="F29" i="41"/>
  <c r="F30" i="41"/>
  <c r="F31" i="41"/>
  <c r="F32" i="41"/>
  <c r="F33" i="41"/>
  <c r="F34" i="41"/>
  <c r="F35" i="41"/>
  <c r="F36" i="41"/>
  <c r="F37" i="41"/>
  <c r="F38" i="41"/>
  <c r="F39" i="41"/>
  <c r="F40" i="41"/>
  <c r="F41" i="41"/>
  <c r="F42" i="41"/>
  <c r="F43" i="41"/>
  <c r="F44" i="41"/>
  <c r="F45" i="41"/>
  <c r="F46" i="41"/>
  <c r="F47" i="41"/>
  <c r="F48" i="41"/>
  <c r="F49" i="41"/>
  <c r="F50" i="41"/>
  <c r="F51" i="41"/>
  <c r="F52" i="41"/>
  <c r="F53" i="41"/>
  <c r="F54" i="41"/>
  <c r="F55" i="41"/>
  <c r="F56" i="41"/>
  <c r="F57" i="41"/>
  <c r="F58" i="41"/>
  <c r="F59" i="41"/>
  <c r="F60" i="41"/>
  <c r="F61" i="41"/>
  <c r="F62" i="41"/>
  <c r="F63" i="41"/>
  <c r="F64" i="41"/>
  <c r="F65" i="41"/>
  <c r="F66" i="41"/>
  <c r="F67" i="41"/>
  <c r="F68" i="41"/>
  <c r="F69" i="41"/>
  <c r="F70" i="41"/>
  <c r="F71" i="41"/>
  <c r="F72" i="41"/>
  <c r="F73" i="41"/>
  <c r="F74" i="41"/>
  <c r="F75" i="41"/>
  <c r="F76" i="41"/>
  <c r="F77" i="41"/>
  <c r="E24" i="41"/>
  <c r="E25" i="41"/>
  <c r="E26" i="41"/>
  <c r="E27" i="41"/>
  <c r="E28" i="41"/>
  <c r="E29" i="41"/>
  <c r="E30" i="41"/>
  <c r="E31" i="41"/>
  <c r="E32" i="41"/>
  <c r="E33" i="41"/>
  <c r="E34" i="41"/>
  <c r="E35" i="41"/>
  <c r="E36" i="41"/>
  <c r="E37" i="41"/>
  <c r="E38" i="41"/>
  <c r="E39" i="41"/>
  <c r="E40" i="41"/>
  <c r="E41" i="41"/>
  <c r="E42" i="41"/>
  <c r="E43" i="41"/>
  <c r="E44" i="41"/>
  <c r="E45" i="41"/>
  <c r="E46" i="41"/>
  <c r="E47" i="41"/>
  <c r="E48" i="41"/>
  <c r="E49" i="41"/>
  <c r="E50" i="41"/>
  <c r="E51" i="41"/>
  <c r="E52" i="41"/>
  <c r="E53" i="41"/>
  <c r="E54" i="41"/>
  <c r="E55" i="41"/>
  <c r="E56" i="41"/>
  <c r="E57" i="41"/>
  <c r="E58" i="41"/>
  <c r="E59" i="41"/>
  <c r="E60" i="41"/>
  <c r="E61" i="41"/>
  <c r="E62" i="41"/>
  <c r="E63" i="41"/>
  <c r="E64" i="41"/>
  <c r="E65" i="41"/>
  <c r="E66" i="41"/>
  <c r="E67" i="41"/>
  <c r="E68" i="41"/>
  <c r="E69" i="41"/>
  <c r="E70" i="41"/>
  <c r="E71" i="41"/>
  <c r="E72" i="41"/>
  <c r="E73" i="41"/>
  <c r="E74" i="41"/>
  <c r="E75" i="41"/>
  <c r="E76" i="41"/>
  <c r="E77" i="41"/>
  <c r="K121" i="78" l="1"/>
  <c r="K117" i="78"/>
  <c r="K113" i="78"/>
  <c r="K109" i="78"/>
  <c r="K105" i="78"/>
  <c r="K101" i="78"/>
  <c r="K97" i="78"/>
  <c r="K93" i="78"/>
  <c r="K89" i="78"/>
  <c r="K85" i="78"/>
  <c r="K81" i="78"/>
  <c r="K77" i="78"/>
  <c r="K73" i="78"/>
  <c r="K69" i="78"/>
  <c r="L121" i="78"/>
  <c r="L117" i="78"/>
  <c r="L113" i="78"/>
  <c r="L109" i="78"/>
  <c r="L105" i="78"/>
  <c r="L101" i="78"/>
  <c r="L97" i="78"/>
  <c r="L93" i="78"/>
  <c r="L89" i="78"/>
  <c r="L85" i="78"/>
  <c r="L81" i="78"/>
  <c r="L77" i="78"/>
  <c r="L73" i="78"/>
  <c r="L69" i="78"/>
  <c r="K55" i="78"/>
  <c r="K47" i="78"/>
  <c r="K43" i="78"/>
  <c r="K39" i="78"/>
  <c r="K35" i="78"/>
  <c r="K31" i="78"/>
  <c r="K23" i="78"/>
  <c r="K19" i="78"/>
  <c r="K15" i="78"/>
  <c r="L57" i="78"/>
  <c r="L53" i="78"/>
  <c r="L49" i="78"/>
  <c r="L45" i="78"/>
  <c r="L41" i="78"/>
  <c r="L37" i="78"/>
  <c r="L33" i="78"/>
  <c r="L29" i="78"/>
  <c r="L25" i="78"/>
  <c r="L21" i="78"/>
  <c r="L17" i="78"/>
  <c r="L13" i="78"/>
  <c r="L9" i="78"/>
  <c r="L30" i="78"/>
  <c r="L26" i="78"/>
  <c r="L22" i="78"/>
  <c r="L18" i="78"/>
  <c r="L14" i="78"/>
  <c r="L10" i="78"/>
  <c r="K11" i="78"/>
  <c r="K60" i="78"/>
  <c r="K56" i="78"/>
  <c r="K52" i="78"/>
  <c r="K48" i="78"/>
  <c r="K44" i="78"/>
  <c r="K40" i="78"/>
  <c r="K36" i="78"/>
  <c r="K32" i="78"/>
  <c r="K28" i="78"/>
  <c r="K24" i="78"/>
  <c r="K20" i="78"/>
  <c r="K16" i="78"/>
  <c r="K12" i="78"/>
  <c r="K8" i="78"/>
  <c r="L58" i="78"/>
  <c r="L54" i="78"/>
  <c r="L50" i="78"/>
  <c r="L46" i="78"/>
  <c r="L42" i="78"/>
  <c r="L38" i="78"/>
  <c r="L34" i="78"/>
  <c r="K122" i="78"/>
  <c r="K118" i="78"/>
  <c r="K114" i="78"/>
  <c r="K110" i="78"/>
  <c r="K106" i="78"/>
  <c r="K102" i="78"/>
  <c r="K98" i="78"/>
  <c r="K94" i="78"/>
  <c r="K90" i="78"/>
  <c r="K86" i="78"/>
  <c r="K82" i="78"/>
  <c r="K78" i="78"/>
  <c r="K74" i="78"/>
  <c r="K70" i="78"/>
  <c r="L122" i="78"/>
  <c r="L118" i="78"/>
  <c r="L114" i="78"/>
  <c r="L110" i="78"/>
  <c r="L106" i="78"/>
  <c r="L102" i="78"/>
  <c r="L98" i="78"/>
  <c r="L94" i="78"/>
  <c r="L90" i="78"/>
  <c r="L86" i="78"/>
  <c r="L82" i="78"/>
  <c r="L78" i="78"/>
  <c r="L74" i="78"/>
  <c r="L70" i="78"/>
  <c r="K7" i="78"/>
  <c r="K59" i="78"/>
  <c r="K57" i="78"/>
  <c r="K53" i="78"/>
  <c r="K49" i="78"/>
  <c r="K45" i="78"/>
  <c r="K41" i="78"/>
  <c r="K37" i="78"/>
  <c r="K33" i="78"/>
  <c r="K29" i="78"/>
  <c r="K25" i="78"/>
  <c r="K21" i="78"/>
  <c r="K17" i="78"/>
  <c r="K13" i="78"/>
  <c r="K9" i="78"/>
  <c r="L59" i="78"/>
  <c r="L55" i="78"/>
  <c r="L51" i="78"/>
  <c r="L47" i="78"/>
  <c r="L43" i="78"/>
  <c r="L39" i="78"/>
  <c r="L35" i="78"/>
  <c r="L31" i="78"/>
  <c r="L27" i="78"/>
  <c r="L23" i="78"/>
  <c r="L19" i="78"/>
  <c r="L15" i="78"/>
  <c r="L11" i="78"/>
  <c r="L7" i="78"/>
  <c r="K119" i="78"/>
  <c r="K115" i="78"/>
  <c r="K111" i="78"/>
  <c r="K107" i="78"/>
  <c r="K103" i="78"/>
  <c r="K99" i="78"/>
  <c r="K95" i="78"/>
  <c r="K91" i="78"/>
  <c r="K87" i="78"/>
  <c r="K83" i="78"/>
  <c r="K79" i="78"/>
  <c r="K75" i="78"/>
  <c r="K71" i="78"/>
  <c r="L119" i="78"/>
  <c r="L115" i="78"/>
  <c r="L111" i="78"/>
  <c r="L107" i="78"/>
  <c r="L103" i="78"/>
  <c r="L99" i="78"/>
  <c r="L95" i="78"/>
  <c r="L91" i="78"/>
  <c r="L87" i="78"/>
  <c r="L83" i="78"/>
  <c r="L79" i="78"/>
  <c r="L75" i="78"/>
  <c r="L71" i="78"/>
  <c r="K51" i="78"/>
  <c r="K120" i="78"/>
  <c r="K116" i="78"/>
  <c r="K112" i="78"/>
  <c r="K108" i="78"/>
  <c r="K104" i="78"/>
  <c r="K100" i="78"/>
  <c r="K96" i="78"/>
  <c r="K92" i="78"/>
  <c r="K88" i="78"/>
  <c r="K84" i="78"/>
  <c r="K80" i="78"/>
  <c r="K76" i="78"/>
  <c r="K72" i="78"/>
  <c r="L120" i="78"/>
  <c r="L116" i="78"/>
  <c r="L112" i="78"/>
  <c r="L108" i="78"/>
  <c r="L104" i="78"/>
  <c r="L100" i="78"/>
  <c r="L96" i="78"/>
  <c r="L92" i="78"/>
  <c r="L88" i="78"/>
  <c r="L84" i="78"/>
  <c r="L80" i="78"/>
  <c r="L76" i="78"/>
  <c r="L72" i="78"/>
  <c r="K58" i="78"/>
  <c r="K54" i="78"/>
  <c r="K50" i="78"/>
  <c r="K46" i="78"/>
  <c r="K42" i="78"/>
  <c r="K38" i="78"/>
  <c r="K30" i="78"/>
  <c r="K26" i="78"/>
  <c r="K22" i="78"/>
  <c r="K18" i="78"/>
  <c r="K14" i="78"/>
  <c r="K10" i="78"/>
  <c r="L60" i="78"/>
  <c r="L56" i="78"/>
  <c r="L52" i="78"/>
  <c r="L48" i="78"/>
  <c r="L44" i="78"/>
  <c r="L40" i="78"/>
  <c r="L36" i="78"/>
  <c r="L32" i="78"/>
  <c r="L28" i="78"/>
  <c r="L24" i="78"/>
  <c r="L20" i="78"/>
  <c r="L16" i="78"/>
  <c r="L12" i="78"/>
  <c r="L8" i="78"/>
  <c r="K27" i="78"/>
  <c r="K74" i="41"/>
  <c r="K72" i="41"/>
  <c r="K70" i="41"/>
  <c r="K68" i="41"/>
  <c r="K66" i="41"/>
  <c r="K64" i="41"/>
  <c r="K62" i="41"/>
  <c r="K60" i="41"/>
  <c r="K58" i="41"/>
  <c r="K56" i="41"/>
  <c r="K54" i="41"/>
  <c r="K52" i="41"/>
  <c r="K48" i="41"/>
  <c r="K46" i="41"/>
  <c r="K44" i="41"/>
  <c r="K42" i="41"/>
  <c r="K40" i="41"/>
  <c r="K38" i="41"/>
  <c r="K36" i="41"/>
  <c r="K34" i="41"/>
  <c r="K32" i="41"/>
  <c r="K30" i="41"/>
  <c r="K28" i="41"/>
  <c r="K26" i="41"/>
  <c r="K76" i="41"/>
  <c r="K77" i="41"/>
  <c r="K75" i="41"/>
  <c r="K73" i="41"/>
  <c r="K71" i="41"/>
  <c r="K69" i="41"/>
  <c r="K67" i="41"/>
  <c r="K65" i="41"/>
  <c r="K61" i="41"/>
  <c r="K59" i="41"/>
  <c r="K57" i="41"/>
  <c r="K55" i="41"/>
  <c r="K53" i="41"/>
  <c r="K49" i="41"/>
  <c r="K47" i="41"/>
  <c r="K45" i="41"/>
  <c r="K43" i="41"/>
  <c r="K41" i="41"/>
  <c r="K39" i="41"/>
  <c r="K37" i="41"/>
  <c r="K35" i="41"/>
  <c r="K33" i="41"/>
  <c r="K31" i="41"/>
  <c r="K29" i="41"/>
  <c r="K27" i="41"/>
  <c r="K25" i="41"/>
  <c r="K34" i="78"/>
  <c r="K50" i="41"/>
  <c r="K51" i="41"/>
  <c r="K63" i="41"/>
  <c r="M9" i="76"/>
  <c r="M8" i="76"/>
  <c r="M9" i="82"/>
  <c r="M8" i="82"/>
  <c r="K82" i="84" l="1"/>
  <c r="I82" i="84"/>
  <c r="G82" i="84"/>
  <c r="E82" i="84"/>
  <c r="K81" i="84"/>
  <c r="I81" i="84"/>
  <c r="G81" i="84"/>
  <c r="E81" i="84"/>
  <c r="D24" i="84"/>
  <c r="D25" i="84"/>
  <c r="D26" i="84"/>
  <c r="D27" i="84"/>
  <c r="D28" i="84"/>
  <c r="D29" i="84"/>
  <c r="D30" i="84"/>
  <c r="D31" i="84"/>
  <c r="D32" i="84"/>
  <c r="D33" i="84"/>
  <c r="D34" i="84"/>
  <c r="D35" i="84"/>
  <c r="D36" i="84"/>
  <c r="D37" i="84"/>
  <c r="D38" i="84"/>
  <c r="D39" i="84"/>
  <c r="D40" i="84"/>
  <c r="D41" i="84"/>
  <c r="D42" i="84"/>
  <c r="D43" i="84"/>
  <c r="D44" i="84"/>
  <c r="D45" i="84"/>
  <c r="D46" i="84"/>
  <c r="D47" i="84"/>
  <c r="D48" i="84"/>
  <c r="D49" i="84"/>
  <c r="D50" i="84"/>
  <c r="D51" i="84"/>
  <c r="D52" i="84"/>
  <c r="D53" i="84"/>
  <c r="D54" i="84"/>
  <c r="D55" i="84"/>
  <c r="D56" i="84"/>
  <c r="D57" i="84"/>
  <c r="D58" i="84"/>
  <c r="D59" i="84"/>
  <c r="D60" i="84"/>
  <c r="D61" i="84"/>
  <c r="D62" i="84"/>
  <c r="D63" i="84"/>
  <c r="D64" i="84"/>
  <c r="D65" i="84"/>
  <c r="D66" i="84"/>
  <c r="D67" i="84"/>
  <c r="D68" i="84"/>
  <c r="D69" i="84"/>
  <c r="D70" i="84"/>
  <c r="D71" i="84"/>
  <c r="D72" i="84"/>
  <c r="D73" i="84"/>
  <c r="D74" i="84"/>
  <c r="D75" i="84"/>
  <c r="D76" i="84"/>
  <c r="D77" i="84"/>
  <c r="D23" i="84"/>
  <c r="C24" i="84"/>
  <c r="C25" i="84"/>
  <c r="C26" i="84"/>
  <c r="C27" i="84"/>
  <c r="C28" i="84"/>
  <c r="C29" i="84"/>
  <c r="C30" i="84"/>
  <c r="C31" i="84"/>
  <c r="C32" i="84"/>
  <c r="C33" i="84"/>
  <c r="C34" i="84"/>
  <c r="C35" i="84"/>
  <c r="C36" i="84"/>
  <c r="C37" i="84"/>
  <c r="C38" i="84"/>
  <c r="C39" i="84"/>
  <c r="C40" i="84"/>
  <c r="C41" i="84"/>
  <c r="C42" i="84"/>
  <c r="C43" i="84"/>
  <c r="C44" i="84"/>
  <c r="C45" i="84"/>
  <c r="C46" i="84"/>
  <c r="C47" i="84"/>
  <c r="C48" i="84"/>
  <c r="C49" i="84"/>
  <c r="C50" i="84"/>
  <c r="C51" i="84"/>
  <c r="C52" i="84"/>
  <c r="C53" i="84"/>
  <c r="C54" i="84"/>
  <c r="C55" i="84"/>
  <c r="C56" i="84"/>
  <c r="C57" i="84"/>
  <c r="C58" i="84"/>
  <c r="C59" i="84"/>
  <c r="C60" i="84"/>
  <c r="C61" i="84"/>
  <c r="C62" i="84"/>
  <c r="C63" i="84"/>
  <c r="C64" i="84"/>
  <c r="C65" i="84"/>
  <c r="C66" i="84"/>
  <c r="C67" i="84"/>
  <c r="C68" i="84"/>
  <c r="C69" i="84"/>
  <c r="C70" i="84"/>
  <c r="C71" i="84"/>
  <c r="C72" i="84"/>
  <c r="C73" i="84"/>
  <c r="C74" i="84"/>
  <c r="C75" i="84"/>
  <c r="C76" i="84"/>
  <c r="C77" i="84"/>
  <c r="C23" i="84"/>
  <c r="D18" i="84"/>
  <c r="D13" i="84"/>
  <c r="D14" i="84"/>
  <c r="D15" i="84"/>
  <c r="D16" i="84"/>
  <c r="D12" i="84"/>
  <c r="H6" i="78" l="1"/>
  <c r="F6" i="78"/>
  <c r="P9" i="40"/>
  <c r="P8" i="40"/>
  <c r="G6" i="78"/>
  <c r="E6" i="78"/>
  <c r="E61" i="78" l="1"/>
  <c r="F61" i="78"/>
  <c r="G61" i="78"/>
  <c r="H61" i="78"/>
  <c r="I24" i="84"/>
  <c r="I25" i="84"/>
  <c r="I26" i="84"/>
  <c r="I27" i="84"/>
  <c r="I28" i="84"/>
  <c r="I29" i="84"/>
  <c r="I30" i="84"/>
  <c r="I31" i="84"/>
  <c r="I32" i="84"/>
  <c r="I33" i="84"/>
  <c r="I34" i="84"/>
  <c r="I35" i="84"/>
  <c r="I36" i="84"/>
  <c r="I37" i="84"/>
  <c r="I38" i="84"/>
  <c r="I39" i="84"/>
  <c r="I40" i="84"/>
  <c r="I41" i="84"/>
  <c r="I42" i="84"/>
  <c r="I43" i="84"/>
  <c r="I44" i="84"/>
  <c r="I45" i="84"/>
  <c r="I46" i="84"/>
  <c r="I47" i="84"/>
  <c r="I48" i="84"/>
  <c r="I49" i="84"/>
  <c r="I50" i="84"/>
  <c r="I51" i="84"/>
  <c r="I52" i="84"/>
  <c r="I53" i="84"/>
  <c r="I54" i="84"/>
  <c r="I55" i="84"/>
  <c r="I56" i="84"/>
  <c r="I57" i="84"/>
  <c r="I58" i="84"/>
  <c r="I59" i="84"/>
  <c r="I60" i="84"/>
  <c r="I61" i="84"/>
  <c r="I62" i="84"/>
  <c r="I63" i="84"/>
  <c r="I64" i="84"/>
  <c r="I65" i="84"/>
  <c r="I66" i="84"/>
  <c r="I67" i="84"/>
  <c r="I68" i="84"/>
  <c r="I69" i="84"/>
  <c r="I70" i="84"/>
  <c r="I71" i="84"/>
  <c r="I72" i="84"/>
  <c r="I73" i="84"/>
  <c r="I74" i="84"/>
  <c r="I75" i="84"/>
  <c r="I76" i="84"/>
  <c r="I77" i="84"/>
  <c r="E9" i="40"/>
  <c r="E8" i="40"/>
  <c r="E9" i="82" l="1"/>
  <c r="D9" i="82"/>
  <c r="E8" i="82"/>
  <c r="D8" i="82"/>
  <c r="O9" i="82" l="1"/>
  <c r="O8" i="82"/>
  <c r="E9" i="76"/>
  <c r="D9" i="76"/>
  <c r="I23" i="41" l="1"/>
  <c r="I23" i="84" s="1"/>
  <c r="O9" i="76"/>
  <c r="D4" i="82"/>
  <c r="E4" i="82" s="1"/>
  <c r="E9" i="39"/>
  <c r="E8" i="39"/>
  <c r="D9" i="71"/>
  <c r="D8" i="71"/>
  <c r="E8" i="76"/>
  <c r="D8" i="76"/>
  <c r="G15" i="41" l="1"/>
  <c r="G15" i="84" s="1"/>
  <c r="E15" i="41"/>
  <c r="O8" i="76"/>
  <c r="B9" i="84" l="1"/>
  <c r="H25" i="84" l="1"/>
  <c r="H26" i="84"/>
  <c r="H27" i="84"/>
  <c r="H28" i="84"/>
  <c r="H29" i="84"/>
  <c r="H30" i="84"/>
  <c r="H31" i="84"/>
  <c r="H32" i="84"/>
  <c r="H33" i="84"/>
  <c r="H34" i="84"/>
  <c r="H35" i="84"/>
  <c r="H36" i="84"/>
  <c r="H37" i="84"/>
  <c r="H38" i="84"/>
  <c r="H39" i="84"/>
  <c r="H40" i="84"/>
  <c r="H41" i="84"/>
  <c r="H42" i="84"/>
  <c r="H43" i="84"/>
  <c r="H44" i="84"/>
  <c r="H45" i="84"/>
  <c r="H46" i="84"/>
  <c r="H47" i="84"/>
  <c r="H48" i="84"/>
  <c r="H49" i="84"/>
  <c r="H50" i="84"/>
  <c r="H51" i="84"/>
  <c r="H52" i="84"/>
  <c r="H53" i="84"/>
  <c r="H54" i="84"/>
  <c r="H55" i="84"/>
  <c r="H56" i="84"/>
  <c r="H57" i="84"/>
  <c r="H58" i="84"/>
  <c r="H59" i="84"/>
  <c r="H60" i="84"/>
  <c r="H61" i="84"/>
  <c r="H62" i="84"/>
  <c r="H63" i="84"/>
  <c r="H64" i="84"/>
  <c r="H65" i="84"/>
  <c r="H66" i="84"/>
  <c r="H67" i="84"/>
  <c r="H68" i="84"/>
  <c r="H69" i="84"/>
  <c r="H70" i="84"/>
  <c r="H71" i="84"/>
  <c r="H72" i="84"/>
  <c r="H73" i="84"/>
  <c r="H74" i="84"/>
  <c r="H75" i="84"/>
  <c r="H76" i="84"/>
  <c r="H77" i="84"/>
  <c r="G25" i="84"/>
  <c r="G26" i="84"/>
  <c r="G27" i="84"/>
  <c r="G28" i="84"/>
  <c r="G29" i="84"/>
  <c r="G30" i="84"/>
  <c r="G31" i="84"/>
  <c r="G32" i="84"/>
  <c r="G33" i="84"/>
  <c r="G34" i="84"/>
  <c r="G35" i="84"/>
  <c r="G36" i="84"/>
  <c r="G37" i="84"/>
  <c r="G38" i="84"/>
  <c r="G39" i="84"/>
  <c r="G40" i="84"/>
  <c r="G41" i="84"/>
  <c r="G42" i="84"/>
  <c r="G43" i="84"/>
  <c r="G44" i="84"/>
  <c r="G45" i="84"/>
  <c r="G46" i="84"/>
  <c r="G47" i="84"/>
  <c r="G48" i="84"/>
  <c r="G49" i="84"/>
  <c r="G50" i="84"/>
  <c r="G51" i="84"/>
  <c r="G52" i="84"/>
  <c r="G53" i="84"/>
  <c r="G54" i="84"/>
  <c r="G55" i="84"/>
  <c r="G56" i="84"/>
  <c r="G57" i="84"/>
  <c r="G58" i="84"/>
  <c r="G59" i="84"/>
  <c r="G60" i="84"/>
  <c r="G61" i="84"/>
  <c r="G62" i="84"/>
  <c r="G63" i="84"/>
  <c r="G64" i="84"/>
  <c r="G65" i="84"/>
  <c r="G66" i="84"/>
  <c r="G67" i="84"/>
  <c r="G68" i="84"/>
  <c r="G69" i="84"/>
  <c r="G70" i="84"/>
  <c r="G71" i="84"/>
  <c r="G72" i="84"/>
  <c r="G73" i="84"/>
  <c r="G74" i="84"/>
  <c r="G75" i="84"/>
  <c r="G76" i="84"/>
  <c r="G77" i="84"/>
  <c r="H18" i="55" l="1"/>
  <c r="H17" i="55"/>
  <c r="J24" i="84"/>
  <c r="J25" i="84"/>
  <c r="J26" i="84"/>
  <c r="J27" i="84"/>
  <c r="J28" i="84"/>
  <c r="J29" i="84"/>
  <c r="J30" i="84"/>
  <c r="J31" i="84"/>
  <c r="J32" i="84"/>
  <c r="J33" i="84"/>
  <c r="J34" i="84"/>
  <c r="J35" i="84"/>
  <c r="J36" i="84"/>
  <c r="J37" i="84"/>
  <c r="J38" i="84"/>
  <c r="J39" i="84"/>
  <c r="J40" i="84"/>
  <c r="J41" i="84"/>
  <c r="J42" i="84"/>
  <c r="J43" i="84"/>
  <c r="J44" i="84"/>
  <c r="J45" i="84"/>
  <c r="J46" i="84"/>
  <c r="J47" i="84"/>
  <c r="J48" i="84"/>
  <c r="J49" i="84"/>
  <c r="J50" i="84"/>
  <c r="J51" i="84"/>
  <c r="J52" i="84"/>
  <c r="J53" i="84"/>
  <c r="J54" i="84"/>
  <c r="J55" i="84"/>
  <c r="J56" i="84"/>
  <c r="J57" i="84"/>
  <c r="J58" i="84"/>
  <c r="J59" i="84"/>
  <c r="J60" i="84"/>
  <c r="J61" i="84"/>
  <c r="J62" i="84"/>
  <c r="J63" i="84"/>
  <c r="J64" i="84"/>
  <c r="J65" i="84"/>
  <c r="J66" i="84"/>
  <c r="J67" i="84"/>
  <c r="J68" i="84"/>
  <c r="J69" i="84"/>
  <c r="J70" i="84"/>
  <c r="J71" i="84"/>
  <c r="J72" i="84"/>
  <c r="J73" i="84"/>
  <c r="J74" i="84"/>
  <c r="J75" i="84"/>
  <c r="J76" i="84"/>
  <c r="J77" i="84"/>
  <c r="F25" i="84"/>
  <c r="F27" i="84"/>
  <c r="F29" i="84"/>
  <c r="F31" i="84"/>
  <c r="F33" i="84"/>
  <c r="F35" i="84"/>
  <c r="F37" i="84"/>
  <c r="F39" i="84"/>
  <c r="F41" i="84"/>
  <c r="F43" i="84"/>
  <c r="F45" i="84"/>
  <c r="F47" i="84"/>
  <c r="F49" i="84"/>
  <c r="F51" i="84"/>
  <c r="F53" i="84"/>
  <c r="F55" i="84"/>
  <c r="F57" i="84"/>
  <c r="F59" i="84"/>
  <c r="F61" i="84"/>
  <c r="F63" i="84"/>
  <c r="F65" i="84"/>
  <c r="F67" i="84"/>
  <c r="F69" i="84"/>
  <c r="F71" i="84"/>
  <c r="F73" i="84"/>
  <c r="F75" i="84"/>
  <c r="F77" i="84"/>
  <c r="E18" i="41"/>
  <c r="G18" i="41" l="1"/>
  <c r="G18" i="84" s="1"/>
  <c r="E18" i="84"/>
  <c r="K76" i="84"/>
  <c r="F76" i="84"/>
  <c r="K74" i="84"/>
  <c r="F74" i="84"/>
  <c r="K72" i="84"/>
  <c r="F72" i="84"/>
  <c r="K70" i="84"/>
  <c r="F70" i="84"/>
  <c r="K68" i="84"/>
  <c r="F68" i="84"/>
  <c r="K66" i="84"/>
  <c r="F66" i="84"/>
  <c r="K64" i="84"/>
  <c r="F64" i="84"/>
  <c r="K62" i="84"/>
  <c r="F62" i="84"/>
  <c r="K60" i="84"/>
  <c r="F60" i="84"/>
  <c r="K58" i="84"/>
  <c r="F58" i="84"/>
  <c r="K56" i="84"/>
  <c r="F56" i="84"/>
  <c r="K54" i="84"/>
  <c r="F54" i="84"/>
  <c r="K52" i="84"/>
  <c r="F52" i="84"/>
  <c r="K50" i="84"/>
  <c r="F50" i="84"/>
  <c r="K48" i="84"/>
  <c r="F48" i="84"/>
  <c r="K46" i="84"/>
  <c r="F46" i="84"/>
  <c r="K44" i="84"/>
  <c r="F44" i="84"/>
  <c r="K42" i="84"/>
  <c r="F42" i="84"/>
  <c r="K40" i="84"/>
  <c r="F40" i="84"/>
  <c r="K38" i="84"/>
  <c r="F38" i="84"/>
  <c r="K36" i="84"/>
  <c r="F36" i="84"/>
  <c r="K34" i="84"/>
  <c r="F34" i="84"/>
  <c r="K32" i="84"/>
  <c r="F32" i="84"/>
  <c r="K30" i="84"/>
  <c r="F30" i="84"/>
  <c r="K28" i="84"/>
  <c r="F28" i="84"/>
  <c r="K26" i="84"/>
  <c r="F26" i="84"/>
  <c r="H81" i="55"/>
  <c r="H10" i="55"/>
  <c r="K65" i="84"/>
  <c r="K63" i="84"/>
  <c r="K61" i="84"/>
  <c r="K59" i="84"/>
  <c r="K57" i="84"/>
  <c r="K55" i="84"/>
  <c r="K53" i="84"/>
  <c r="K51" i="84"/>
  <c r="K49" i="84"/>
  <c r="K47" i="84"/>
  <c r="K45" i="84"/>
  <c r="K43" i="84"/>
  <c r="K41" i="84"/>
  <c r="K39" i="84"/>
  <c r="K37" i="84"/>
  <c r="K35" i="84"/>
  <c r="K33" i="84"/>
  <c r="K31" i="84"/>
  <c r="K29" i="84"/>
  <c r="K27" i="84"/>
  <c r="K25" i="84"/>
  <c r="K71" i="84"/>
  <c r="K69" i="84"/>
  <c r="K67" i="84"/>
  <c r="K77" i="84"/>
  <c r="K75" i="84"/>
  <c r="K73" i="84"/>
  <c r="C8" i="71"/>
  <c r="I8" i="71" s="1"/>
  <c r="D17" i="41" l="1"/>
  <c r="D17" i="84" s="1"/>
  <c r="G25" i="55" l="1"/>
  <c r="F25" i="55"/>
  <c r="E25" i="55"/>
  <c r="D25" i="55"/>
  <c r="C25" i="55"/>
  <c r="B6" i="55"/>
  <c r="B7" i="55"/>
  <c r="B8" i="55"/>
  <c r="B9" i="55"/>
  <c r="B5" i="55"/>
  <c r="F5" i="55" s="1"/>
  <c r="E24" i="84"/>
  <c r="E25" i="84"/>
  <c r="E26" i="84"/>
  <c r="E27" i="84"/>
  <c r="E28" i="84"/>
  <c r="E29" i="84"/>
  <c r="E30" i="84"/>
  <c r="E31" i="84"/>
  <c r="E32" i="84"/>
  <c r="E33" i="84"/>
  <c r="E34" i="84"/>
  <c r="E35" i="84"/>
  <c r="E36" i="84"/>
  <c r="E37" i="84"/>
  <c r="E38" i="84"/>
  <c r="E39" i="84"/>
  <c r="E40" i="84"/>
  <c r="E41" i="84"/>
  <c r="E42" i="84"/>
  <c r="E43" i="84"/>
  <c r="E44" i="84"/>
  <c r="E45" i="84"/>
  <c r="E46" i="84"/>
  <c r="E47" i="84"/>
  <c r="E48" i="84"/>
  <c r="E49" i="84"/>
  <c r="E50" i="84"/>
  <c r="E51" i="84"/>
  <c r="E52" i="84"/>
  <c r="E53" i="84"/>
  <c r="E54" i="84"/>
  <c r="E55" i="84"/>
  <c r="E56" i="84"/>
  <c r="E57" i="84"/>
  <c r="E58" i="84"/>
  <c r="E59" i="84"/>
  <c r="E60" i="84"/>
  <c r="E61" i="84"/>
  <c r="E62" i="84"/>
  <c r="E63" i="84"/>
  <c r="E64" i="84"/>
  <c r="E65" i="84"/>
  <c r="E66" i="84"/>
  <c r="E67" i="84"/>
  <c r="E68" i="84"/>
  <c r="E69" i="84"/>
  <c r="E70" i="84"/>
  <c r="E71" i="84"/>
  <c r="E72" i="84"/>
  <c r="E73" i="84"/>
  <c r="E74" i="84"/>
  <c r="E75" i="84"/>
  <c r="E76" i="84"/>
  <c r="E77" i="84"/>
  <c r="E23" i="41"/>
  <c r="E23" i="84" s="1"/>
  <c r="C9" i="71"/>
  <c r="I9" i="71" s="1"/>
  <c r="D9" i="39"/>
  <c r="D8" i="39"/>
  <c r="D9" i="40"/>
  <c r="O9" i="40" s="1"/>
  <c r="D8" i="40"/>
  <c r="O8" i="40" s="1"/>
  <c r="F8" i="55" l="1"/>
  <c r="D8" i="55"/>
  <c r="E8" i="55"/>
  <c r="C8" i="55"/>
  <c r="G8" i="55"/>
  <c r="F6" i="55"/>
  <c r="G6" i="55"/>
  <c r="D28" i="55"/>
  <c r="D30" i="55"/>
  <c r="D27" i="55"/>
  <c r="D29" i="55"/>
  <c r="D31" i="55"/>
  <c r="D32" i="55"/>
  <c r="D34" i="55"/>
  <c r="D36" i="55"/>
  <c r="D38" i="55"/>
  <c r="D40" i="55"/>
  <c r="D42" i="55"/>
  <c r="D44" i="55"/>
  <c r="D46" i="55"/>
  <c r="D48" i="55"/>
  <c r="D50" i="55"/>
  <c r="D52" i="55"/>
  <c r="D54" i="55"/>
  <c r="D56" i="55"/>
  <c r="D58" i="55"/>
  <c r="D60" i="55"/>
  <c r="D62" i="55"/>
  <c r="D64" i="55"/>
  <c r="D66" i="55"/>
  <c r="D68" i="55"/>
  <c r="D70" i="55"/>
  <c r="D72" i="55"/>
  <c r="D74" i="55"/>
  <c r="D76" i="55"/>
  <c r="D78" i="55"/>
  <c r="D80" i="55"/>
  <c r="D33" i="55"/>
  <c r="D35" i="55"/>
  <c r="D37" i="55"/>
  <c r="D39" i="55"/>
  <c r="D41" i="55"/>
  <c r="D43" i="55"/>
  <c r="D45" i="55"/>
  <c r="D47" i="55"/>
  <c r="D49" i="55"/>
  <c r="D51" i="55"/>
  <c r="D53" i="55"/>
  <c r="D55" i="55"/>
  <c r="D57" i="55"/>
  <c r="D59" i="55"/>
  <c r="D61" i="55"/>
  <c r="D63" i="55"/>
  <c r="D65" i="55"/>
  <c r="D67" i="55"/>
  <c r="D69" i="55"/>
  <c r="D71" i="55"/>
  <c r="D73" i="55"/>
  <c r="D75" i="55"/>
  <c r="D77" i="55"/>
  <c r="D79" i="55"/>
  <c r="F28" i="55"/>
  <c r="F30" i="55"/>
  <c r="F32" i="55"/>
  <c r="F34" i="55"/>
  <c r="F36" i="55"/>
  <c r="F38" i="55"/>
  <c r="F40" i="55"/>
  <c r="F42" i="55"/>
  <c r="F44" i="55"/>
  <c r="F46" i="55"/>
  <c r="F48" i="55"/>
  <c r="F50" i="55"/>
  <c r="F52" i="55"/>
  <c r="F54" i="55"/>
  <c r="F56" i="55"/>
  <c r="F58" i="55"/>
  <c r="F60" i="55"/>
  <c r="F62" i="55"/>
  <c r="F64" i="55"/>
  <c r="F66" i="55"/>
  <c r="F68" i="55"/>
  <c r="F70" i="55"/>
  <c r="F72" i="55"/>
  <c r="F74" i="55"/>
  <c r="F76" i="55"/>
  <c r="F78" i="55"/>
  <c r="F80" i="55"/>
  <c r="F27" i="55"/>
  <c r="F29" i="55"/>
  <c r="F31" i="55"/>
  <c r="F33" i="55"/>
  <c r="F35" i="55"/>
  <c r="F37" i="55"/>
  <c r="F39" i="55"/>
  <c r="F41" i="55"/>
  <c r="F43" i="55"/>
  <c r="F45" i="55"/>
  <c r="F47" i="55"/>
  <c r="F49" i="55"/>
  <c r="F51" i="55"/>
  <c r="F53" i="55"/>
  <c r="F55" i="55"/>
  <c r="F57" i="55"/>
  <c r="F59" i="55"/>
  <c r="F61" i="55"/>
  <c r="F63" i="55"/>
  <c r="F65" i="55"/>
  <c r="F67" i="55"/>
  <c r="F69" i="55"/>
  <c r="F71" i="55"/>
  <c r="F73" i="55"/>
  <c r="F75" i="55"/>
  <c r="F77" i="55"/>
  <c r="F79" i="55"/>
  <c r="F26" i="55"/>
  <c r="E9" i="55"/>
  <c r="C9" i="55"/>
  <c r="F9" i="55"/>
  <c r="G9" i="55"/>
  <c r="D9" i="55"/>
  <c r="G7" i="55"/>
  <c r="E7" i="55"/>
  <c r="C7" i="55"/>
  <c r="F7" i="55"/>
  <c r="D7" i="55"/>
  <c r="C29" i="55"/>
  <c r="C31" i="55"/>
  <c r="C33" i="55"/>
  <c r="C35" i="55"/>
  <c r="C37" i="55"/>
  <c r="C39" i="55"/>
  <c r="C41" i="55"/>
  <c r="C43" i="55"/>
  <c r="C45" i="55"/>
  <c r="C47" i="55"/>
  <c r="C49" i="55"/>
  <c r="C51" i="55"/>
  <c r="C53" i="55"/>
  <c r="C55" i="55"/>
  <c r="C57" i="55"/>
  <c r="C59" i="55"/>
  <c r="C61" i="55"/>
  <c r="C63" i="55"/>
  <c r="C65" i="55"/>
  <c r="C67" i="55"/>
  <c r="C69" i="55"/>
  <c r="C71" i="55"/>
  <c r="C75" i="55"/>
  <c r="C79" i="55"/>
  <c r="C28" i="55"/>
  <c r="C30" i="55"/>
  <c r="C32" i="55"/>
  <c r="C34" i="55"/>
  <c r="C36" i="55"/>
  <c r="C38" i="55"/>
  <c r="C40" i="55"/>
  <c r="C42" i="55"/>
  <c r="C44" i="55"/>
  <c r="C46" i="55"/>
  <c r="C48" i="55"/>
  <c r="C50" i="55"/>
  <c r="C52" i="55"/>
  <c r="C54" i="55"/>
  <c r="C56" i="55"/>
  <c r="C58" i="55"/>
  <c r="C60" i="55"/>
  <c r="C62" i="55"/>
  <c r="C64" i="55"/>
  <c r="C66" i="55"/>
  <c r="C68" i="55"/>
  <c r="C70" i="55"/>
  <c r="C72" i="55"/>
  <c r="C74" i="55"/>
  <c r="C76" i="55"/>
  <c r="C78" i="55"/>
  <c r="C80" i="55"/>
  <c r="C73" i="55"/>
  <c r="C77" i="55"/>
  <c r="E27" i="55"/>
  <c r="E29" i="55"/>
  <c r="E31" i="55"/>
  <c r="E33" i="55"/>
  <c r="E35" i="55"/>
  <c r="E37" i="55"/>
  <c r="E39" i="55"/>
  <c r="E41" i="55"/>
  <c r="E43" i="55"/>
  <c r="E45" i="55"/>
  <c r="E47" i="55"/>
  <c r="E49" i="55"/>
  <c r="E51" i="55"/>
  <c r="E53" i="55"/>
  <c r="E55" i="55"/>
  <c r="E57" i="55"/>
  <c r="E59" i="55"/>
  <c r="E61" i="55"/>
  <c r="E63" i="55"/>
  <c r="E65" i="55"/>
  <c r="E67" i="55"/>
  <c r="E69" i="55"/>
  <c r="E71" i="55"/>
  <c r="E73" i="55"/>
  <c r="E75" i="55"/>
  <c r="E77" i="55"/>
  <c r="E79" i="55"/>
  <c r="E26" i="55"/>
  <c r="E28" i="55"/>
  <c r="E30" i="55"/>
  <c r="E32" i="55"/>
  <c r="E34" i="55"/>
  <c r="E36" i="55"/>
  <c r="E38" i="55"/>
  <c r="E40" i="55"/>
  <c r="E42" i="55"/>
  <c r="E44" i="55"/>
  <c r="E46" i="55"/>
  <c r="E48" i="55"/>
  <c r="E50" i="55"/>
  <c r="E52" i="55"/>
  <c r="E54" i="55"/>
  <c r="E56" i="55"/>
  <c r="E58" i="55"/>
  <c r="E60" i="55"/>
  <c r="E62" i="55"/>
  <c r="E64" i="55"/>
  <c r="E66" i="55"/>
  <c r="E68" i="55"/>
  <c r="E70" i="55"/>
  <c r="E72" i="55"/>
  <c r="E74" i="55"/>
  <c r="E76" i="55"/>
  <c r="E78" i="55"/>
  <c r="E80" i="55"/>
  <c r="G27" i="55"/>
  <c r="G29" i="55"/>
  <c r="G31" i="55"/>
  <c r="G33" i="55"/>
  <c r="G35" i="55"/>
  <c r="G37" i="55"/>
  <c r="G39" i="55"/>
  <c r="G41" i="55"/>
  <c r="G43" i="55"/>
  <c r="G45" i="55"/>
  <c r="G47" i="55"/>
  <c r="G49" i="55"/>
  <c r="G51" i="55"/>
  <c r="G53" i="55"/>
  <c r="G55" i="55"/>
  <c r="G57" i="55"/>
  <c r="G59" i="55"/>
  <c r="G61" i="55"/>
  <c r="G63" i="55"/>
  <c r="G65" i="55"/>
  <c r="G67" i="55"/>
  <c r="G69" i="55"/>
  <c r="G71" i="55"/>
  <c r="G73" i="55"/>
  <c r="G75" i="55"/>
  <c r="G77" i="55"/>
  <c r="G79" i="55"/>
  <c r="G26" i="55"/>
  <c r="G28" i="55"/>
  <c r="G30" i="55"/>
  <c r="G32" i="55"/>
  <c r="G34" i="55"/>
  <c r="G36" i="55"/>
  <c r="G38" i="55"/>
  <c r="G40" i="55"/>
  <c r="G42" i="55"/>
  <c r="G44" i="55"/>
  <c r="G46" i="55"/>
  <c r="G48" i="55"/>
  <c r="G50" i="55"/>
  <c r="G52" i="55"/>
  <c r="G54" i="55"/>
  <c r="G56" i="55"/>
  <c r="G58" i="55"/>
  <c r="G60" i="55"/>
  <c r="G62" i="55"/>
  <c r="G64" i="55"/>
  <c r="G66" i="55"/>
  <c r="G68" i="55"/>
  <c r="G70" i="55"/>
  <c r="G72" i="55"/>
  <c r="G74" i="55"/>
  <c r="G76" i="55"/>
  <c r="G78" i="55"/>
  <c r="G80" i="55"/>
  <c r="R9" i="39"/>
  <c r="P9" i="39" s="1"/>
  <c r="R8" i="39"/>
  <c r="P8" i="39" s="1"/>
  <c r="C6" i="55"/>
  <c r="F24" i="41"/>
  <c r="D6" i="78"/>
  <c r="D61" i="78" s="1"/>
  <c r="J6" i="78"/>
  <c r="I68" i="78"/>
  <c r="H24" i="41"/>
  <c r="H24" i="84" s="1"/>
  <c r="G24" i="41"/>
  <c r="C27" i="55"/>
  <c r="M9" i="40"/>
  <c r="N9" i="40" s="1"/>
  <c r="C6" i="78" s="1"/>
  <c r="C61" i="78" s="1"/>
  <c r="C4" i="71"/>
  <c r="G5" i="55"/>
  <c r="F18" i="55"/>
  <c r="H19" i="55"/>
  <c r="E68" i="78" l="1"/>
  <c r="E123" i="78" s="1"/>
  <c r="E6" i="55"/>
  <c r="I6" i="78"/>
  <c r="I61" i="78" s="1"/>
  <c r="I27" i="55"/>
  <c r="O9" i="39"/>
  <c r="Q9" i="39" s="1"/>
  <c r="D26" i="55" s="1"/>
  <c r="D81" i="55" s="1"/>
  <c r="I8" i="55"/>
  <c r="G81" i="55"/>
  <c r="I73" i="55"/>
  <c r="I78" i="55"/>
  <c r="I74" i="55"/>
  <c r="I70" i="55"/>
  <c r="I66" i="55"/>
  <c r="I62" i="55"/>
  <c r="I58" i="55"/>
  <c r="I54" i="55"/>
  <c r="I50" i="55"/>
  <c r="I46" i="55"/>
  <c r="I42" i="55"/>
  <c r="I38" i="55"/>
  <c r="I34" i="55"/>
  <c r="I30" i="55"/>
  <c r="I79" i="55"/>
  <c r="I71" i="55"/>
  <c r="I67" i="55"/>
  <c r="I63" i="55"/>
  <c r="I59" i="55"/>
  <c r="I55" i="55"/>
  <c r="I51" i="55"/>
  <c r="I47" i="55"/>
  <c r="I43" i="55"/>
  <c r="I39" i="55"/>
  <c r="I35" i="55"/>
  <c r="I31" i="55"/>
  <c r="I7" i="55"/>
  <c r="I9" i="55"/>
  <c r="F81" i="55"/>
  <c r="E81" i="55"/>
  <c r="I77" i="55"/>
  <c r="I80" i="55"/>
  <c r="I76" i="55"/>
  <c r="I72" i="55"/>
  <c r="I68" i="55"/>
  <c r="I64" i="55"/>
  <c r="I60" i="55"/>
  <c r="I56" i="55"/>
  <c r="I52" i="55"/>
  <c r="I48" i="55"/>
  <c r="I44" i="55"/>
  <c r="I40" i="55"/>
  <c r="I36" i="55"/>
  <c r="I32" i="55"/>
  <c r="I28" i="55"/>
  <c r="I75" i="55"/>
  <c r="I69" i="55"/>
  <c r="I65" i="55"/>
  <c r="I61" i="55"/>
  <c r="I57" i="55"/>
  <c r="I53" i="55"/>
  <c r="I49" i="55"/>
  <c r="I45" i="55"/>
  <c r="I41" i="55"/>
  <c r="I37" i="55"/>
  <c r="I33" i="55"/>
  <c r="I29" i="55"/>
  <c r="O8" i="39"/>
  <c r="C68" i="78" s="1"/>
  <c r="C123" i="78" s="1"/>
  <c r="L6" i="78"/>
  <c r="L61" i="78" s="1"/>
  <c r="J61" i="78"/>
  <c r="G68" i="78"/>
  <c r="G123" i="78" s="1"/>
  <c r="E5" i="55"/>
  <c r="I123" i="78"/>
  <c r="K24" i="41"/>
  <c r="K24" i="84" s="1"/>
  <c r="G24" i="84"/>
  <c r="F24" i="84"/>
  <c r="K9" i="41"/>
  <c r="K9" i="84" s="1"/>
  <c r="D5" i="39"/>
  <c r="E5" i="39" s="1"/>
  <c r="D4" i="76"/>
  <c r="E4" i="76" s="1"/>
  <c r="J23" i="41"/>
  <c r="J23" i="84" s="1"/>
  <c r="G10" i="55"/>
  <c r="F10" i="55"/>
  <c r="D19" i="41"/>
  <c r="D19" i="84" s="1"/>
  <c r="K12" i="84" s="1"/>
  <c r="L68" i="78" l="1"/>
  <c r="L123" i="78" s="1"/>
  <c r="D4" i="39"/>
  <c r="E4" i="39" s="1"/>
  <c r="D6" i="55"/>
  <c r="I6" i="55" s="1"/>
  <c r="K6" i="78"/>
  <c r="K61" i="78" s="1"/>
  <c r="K68" i="78"/>
  <c r="K123" i="78" s="1"/>
  <c r="G16" i="41"/>
  <c r="G16" i="84" s="1"/>
  <c r="E16" i="41"/>
  <c r="E16" i="84" s="1"/>
  <c r="E14" i="41"/>
  <c r="G18" i="55"/>
  <c r="G17" i="55"/>
  <c r="E15" i="84"/>
  <c r="H23" i="41"/>
  <c r="G23" i="41"/>
  <c r="E10" i="55"/>
  <c r="D5" i="55"/>
  <c r="F17" i="55"/>
  <c r="F19" i="55" s="1"/>
  <c r="D10" i="55" l="1"/>
  <c r="E13" i="41"/>
  <c r="E13" i="84" s="1"/>
  <c r="G13" i="41"/>
  <c r="G13" i="84" s="1"/>
  <c r="G14" i="41"/>
  <c r="G14" i="84" s="1"/>
  <c r="E18" i="55"/>
  <c r="H23" i="84"/>
  <c r="D18" i="55"/>
  <c r="G23" i="84"/>
  <c r="G19" i="55"/>
  <c r="E14" i="84"/>
  <c r="D17" i="55"/>
  <c r="E17" i="55"/>
  <c r="E19" i="55" l="1"/>
  <c r="D19" i="55"/>
  <c r="Q8" i="39"/>
  <c r="C26" i="55" s="1"/>
  <c r="M8" i="40" l="1"/>
  <c r="N8" i="40" s="1"/>
  <c r="D4" i="40" s="1"/>
  <c r="E4" i="40" s="1"/>
  <c r="E12" i="41" l="1"/>
  <c r="G12" i="41"/>
  <c r="G12" i="84" s="1"/>
  <c r="F23" i="41"/>
  <c r="C18" i="55" l="1"/>
  <c r="I18" i="55" s="1"/>
  <c r="F23" i="84"/>
  <c r="I26" i="55"/>
  <c r="C81" i="55"/>
  <c r="I81" i="55" s="1"/>
  <c r="K23" i="41"/>
  <c r="E12" i="84"/>
  <c r="C17" i="55"/>
  <c r="K23" i="84" l="1"/>
  <c r="K78" i="41"/>
  <c r="K78" i="84" s="1"/>
  <c r="I17" i="55"/>
  <c r="C19" i="55"/>
  <c r="I19" i="55" s="1"/>
  <c r="E17" i="41"/>
  <c r="E19" i="41" l="1"/>
  <c r="E19" i="84" s="1"/>
  <c r="K14" i="84" s="1"/>
  <c r="E17" i="84"/>
  <c r="C5" i="55"/>
  <c r="K16" i="84" l="1"/>
  <c r="K18" i="84" s="1"/>
  <c r="I5" i="55"/>
  <c r="C10" i="55"/>
  <c r="I10" i="55" s="1"/>
</calcChain>
</file>

<file path=xl/sharedStrings.xml><?xml version="1.0" encoding="utf-8"?>
<sst xmlns="http://schemas.openxmlformats.org/spreadsheetml/2006/main" count="5585" uniqueCount="1330">
  <si>
    <t>Country</t>
  </si>
  <si>
    <t>Total</t>
  </si>
  <si>
    <t>Austria</t>
  </si>
  <si>
    <t>Belgium</t>
  </si>
  <si>
    <t>Cyprus</t>
  </si>
  <si>
    <t>Bulgaria</t>
  </si>
  <si>
    <t>Afghanistan</t>
  </si>
  <si>
    <t>P1</t>
  </si>
  <si>
    <t>P2</t>
  </si>
  <si>
    <t>P3</t>
  </si>
  <si>
    <t>P4</t>
  </si>
  <si>
    <t>P5</t>
  </si>
  <si>
    <t>P6</t>
  </si>
  <si>
    <t>P7</t>
  </si>
  <si>
    <t>P8</t>
  </si>
  <si>
    <t>P9</t>
  </si>
  <si>
    <t>P10</t>
  </si>
  <si>
    <t>P11</t>
  </si>
  <si>
    <t>P12</t>
  </si>
  <si>
    <t>P14</t>
  </si>
  <si>
    <t>P15</t>
  </si>
  <si>
    <t>P16</t>
  </si>
  <si>
    <t>P17</t>
  </si>
  <si>
    <t>P18</t>
  </si>
  <si>
    <t>P19</t>
  </si>
  <si>
    <t>P20</t>
  </si>
  <si>
    <t>Denmark</t>
  </si>
  <si>
    <t>Ireland</t>
  </si>
  <si>
    <t>Liechtenstein</t>
  </si>
  <si>
    <t>Netherlands</t>
  </si>
  <si>
    <t>Norway</t>
  </si>
  <si>
    <t>Sweden</t>
  </si>
  <si>
    <t>Finland</t>
  </si>
  <si>
    <t>France</t>
  </si>
  <si>
    <t>Germany</t>
  </si>
  <si>
    <t>Iceland</t>
  </si>
  <si>
    <t>Italy</t>
  </si>
  <si>
    <t>United Kingdom</t>
  </si>
  <si>
    <t>Czech Republic</t>
  </si>
  <si>
    <t>Greece</t>
  </si>
  <si>
    <t>Malta</t>
  </si>
  <si>
    <t>Portugal</t>
  </si>
  <si>
    <t>Slovenia</t>
  </si>
  <si>
    <t>Spain</t>
  </si>
  <si>
    <t>Croatia</t>
  </si>
  <si>
    <t>Estonia</t>
  </si>
  <si>
    <t>Hungary</t>
  </si>
  <si>
    <t>Latvia</t>
  </si>
  <si>
    <t>Lithuania</t>
  </si>
  <si>
    <t>Poland</t>
  </si>
  <si>
    <t>Romania</t>
  </si>
  <si>
    <t>Turkey</t>
  </si>
  <si>
    <t>Israel</t>
  </si>
  <si>
    <t>Albania</t>
  </si>
  <si>
    <t>Algeria</t>
  </si>
  <si>
    <t>Argentina</t>
  </si>
  <si>
    <t>Armenia</t>
  </si>
  <si>
    <t>Azerbaijan</t>
  </si>
  <si>
    <t>Bangladesh</t>
  </si>
  <si>
    <t>Chile</t>
  </si>
  <si>
    <t>Belarus</t>
  </si>
  <si>
    <t>Bhutan</t>
  </si>
  <si>
    <t>Bolivia</t>
  </si>
  <si>
    <t>Bosnia and Herzegovina</t>
  </si>
  <si>
    <t>Brazil</t>
  </si>
  <si>
    <t>Cambodia</t>
  </si>
  <si>
    <t>China</t>
  </si>
  <si>
    <t>Colombia</t>
  </si>
  <si>
    <t>Costa Rica</t>
  </si>
  <si>
    <t>Cuba</t>
  </si>
  <si>
    <t>Ecuador</t>
  </si>
  <si>
    <t>Egypt</t>
  </si>
  <si>
    <t>Georgia</t>
  </si>
  <si>
    <t>Guatemala</t>
  </si>
  <si>
    <t>Honduras</t>
  </si>
  <si>
    <t>India</t>
  </si>
  <si>
    <t>Indonesia</t>
  </si>
  <si>
    <t>Iran</t>
  </si>
  <si>
    <t>Iraq</t>
  </si>
  <si>
    <t>Jordan</t>
  </si>
  <si>
    <t>Kyrgyzstan</t>
  </si>
  <si>
    <t>Laos</t>
  </si>
  <si>
    <t>Lebanon</t>
  </si>
  <si>
    <t>Libya</t>
  </si>
  <si>
    <t>Malaysia</t>
  </si>
  <si>
    <t>Maldives</t>
  </si>
  <si>
    <t>Mexico</t>
  </si>
  <si>
    <t>Moldova</t>
  </si>
  <si>
    <t>Mongolia</t>
  </si>
  <si>
    <t>Montenegro</t>
  </si>
  <si>
    <t>Morocco</t>
  </si>
  <si>
    <t>Nepal</t>
  </si>
  <si>
    <t>Nicaragua</t>
  </si>
  <si>
    <t>Pakistan</t>
  </si>
  <si>
    <t>Panama</t>
  </si>
  <si>
    <t>Paraguay</t>
  </si>
  <si>
    <t>Philippines</t>
  </si>
  <si>
    <t>Serbia</t>
  </si>
  <si>
    <t>South Africa</t>
  </si>
  <si>
    <t>Syria</t>
  </si>
  <si>
    <t>Tajikistan</t>
  </si>
  <si>
    <t>Thailand</t>
  </si>
  <si>
    <t>Tunisia</t>
  </si>
  <si>
    <t>Turkmenistan</t>
  </si>
  <si>
    <t>Uruguay</t>
  </si>
  <si>
    <t>Uzbekistan</t>
  </si>
  <si>
    <t>Venezuela</t>
  </si>
  <si>
    <t>Vietnam</t>
  </si>
  <si>
    <t>Yemen</t>
  </si>
  <si>
    <t>P21</t>
  </si>
  <si>
    <t>P22</t>
  </si>
  <si>
    <t>P23</t>
  </si>
  <si>
    <t>P24</t>
  </si>
  <si>
    <t>P25</t>
  </si>
  <si>
    <t>P26</t>
  </si>
  <si>
    <t>P27</t>
  </si>
  <si>
    <t>P28</t>
  </si>
  <si>
    <t>P29</t>
  </si>
  <si>
    <t>P30</t>
  </si>
  <si>
    <t>P31</t>
  </si>
  <si>
    <t>P32</t>
  </si>
  <si>
    <t>P33</t>
  </si>
  <si>
    <t>P34</t>
  </si>
  <si>
    <t>P35</t>
  </si>
  <si>
    <t>P36</t>
  </si>
  <si>
    <t>P37</t>
  </si>
  <si>
    <t>P38</t>
  </si>
  <si>
    <t>P39</t>
  </si>
  <si>
    <t>P40</t>
  </si>
  <si>
    <t>TOTAL</t>
  </si>
  <si>
    <t>Teacher/Trainer/Researcher</t>
  </si>
  <si>
    <t>Manager</t>
  </si>
  <si>
    <t>Nature, type and specifications of the item</t>
  </si>
  <si>
    <t>Key Action 2: Cooperation for innovation and the exchange of good practices</t>
  </si>
  <si>
    <t>Luxembourg</t>
  </si>
  <si>
    <t>Peru</t>
  </si>
  <si>
    <t>P41</t>
  </si>
  <si>
    <t>P42</t>
  </si>
  <si>
    <t>P43</t>
  </si>
  <si>
    <t>P44</t>
  </si>
  <si>
    <t>P45</t>
  </si>
  <si>
    <t>P46</t>
  </si>
  <si>
    <t>P47</t>
  </si>
  <si>
    <t>P48</t>
  </si>
  <si>
    <t>P49</t>
  </si>
  <si>
    <t>P50</t>
  </si>
  <si>
    <t>Partner 
N°</t>
  </si>
  <si>
    <t>Name of Partner</t>
  </si>
  <si>
    <t>Slovakia</t>
  </si>
  <si>
    <t>P13</t>
  </si>
  <si>
    <t>P51</t>
  </si>
  <si>
    <t>P52</t>
  </si>
  <si>
    <t>P53</t>
  </si>
  <si>
    <t>P54</t>
  </si>
  <si>
    <t>P55</t>
  </si>
  <si>
    <t>Work
Package</t>
  </si>
  <si>
    <t>Total
(EUR)</t>
  </si>
  <si>
    <t>1. Staff Costs</t>
  </si>
  <si>
    <t>Palestine</t>
  </si>
  <si>
    <t>Kosovo</t>
  </si>
  <si>
    <t>Development</t>
  </si>
  <si>
    <t>Preparation</t>
  </si>
  <si>
    <t>Management</t>
  </si>
  <si>
    <t>PR/PA</t>
  </si>
  <si>
    <t>Countries</t>
  </si>
  <si>
    <t>Budget Breakdown by Workpackage / Budget Headings</t>
  </si>
  <si>
    <t>DISTRIBUTION OF THE GRANT BY ORGANISATION (in EUR)</t>
  </si>
  <si>
    <t>Ukraine</t>
  </si>
  <si>
    <t>Russia</t>
  </si>
  <si>
    <t>2-3. Travel Costs &amp; Costs of Stay</t>
  </si>
  <si>
    <t>Total (EUR)</t>
  </si>
  <si>
    <t>4. Equipment Costs</t>
  </si>
  <si>
    <t>5. Subcontracting Costs</t>
  </si>
  <si>
    <t>2. Travel Costs</t>
  </si>
  <si>
    <t>3. Costs of Stay</t>
  </si>
  <si>
    <t>Source of Co-financing**</t>
  </si>
  <si>
    <t>1. Staff 
Costs</t>
  </si>
  <si>
    <t>2. Travel 
Costs</t>
  </si>
  <si>
    <t>3. Costs of 
Stay</t>
  </si>
  <si>
    <t>4. Equipment 
Costs</t>
  </si>
  <si>
    <t>5. Subcontracting 
Costs</t>
  </si>
  <si>
    <t>A. Grant for Project Activities</t>
  </si>
  <si>
    <t>Total Grant requested from the European Union (A + B)</t>
  </si>
  <si>
    <t>Programme Countries</t>
  </si>
  <si>
    <t>Partner Countries</t>
  </si>
  <si>
    <t>3. Costs 
of Stay</t>
  </si>
  <si>
    <t>4. Equipment
Costs</t>
  </si>
  <si>
    <t>5. Subcontracting
Costs</t>
  </si>
  <si>
    <t>B. Special 
Mobility Strand</t>
  </si>
  <si>
    <t>Budget Breakdown by Programme or Partner Countries / Budget Headings</t>
  </si>
  <si>
    <t>Partner
N°</t>
  </si>
  <si>
    <t>Budget Breakdown by Partner / Work Package</t>
  </si>
  <si>
    <t>Staff</t>
  </si>
  <si>
    <t>Student</t>
  </si>
  <si>
    <t>Student/
Staff</t>
  </si>
  <si>
    <t>Partner N°</t>
  </si>
  <si>
    <t>Check
Data
Encoding</t>
  </si>
  <si>
    <t>* e.g.: Equipment,  Staff costs, travel costs and/or costs of stay, printing &amp; publishing</t>
  </si>
  <si>
    <t>** e.g.: governmental grant, organisation/institution's own resources</t>
  </si>
  <si>
    <t>former Yugoslav Republic of Macedonia</t>
  </si>
  <si>
    <t>Myanmar</t>
  </si>
  <si>
    <t>B. Additional Grant for Special Mobility Strand</t>
  </si>
  <si>
    <t>Work Package</t>
  </si>
  <si>
    <t>Total 
Costs (in EUR)</t>
  </si>
  <si>
    <t>Category 2</t>
  </si>
  <si>
    <t>Sri Lanka</t>
  </si>
  <si>
    <t>El Salvador</t>
  </si>
  <si>
    <t>Capacity Building in the field of higher education</t>
  </si>
  <si>
    <t>Administrative Staff</t>
  </si>
  <si>
    <t>Technical Staff</t>
  </si>
  <si>
    <t>Quality Plan</t>
  </si>
  <si>
    <t>Dissemination &amp; Exploitation</t>
  </si>
  <si>
    <t>DPR Korea</t>
  </si>
  <si>
    <t>Kazakstan</t>
  </si>
  <si>
    <t>Name of Staff Member</t>
  </si>
  <si>
    <t>Short description of tasks</t>
  </si>
  <si>
    <t>Supporting Document Ref.</t>
  </si>
  <si>
    <t>1. Grant Awarded (in EUR)</t>
  </si>
  <si>
    <t>Budget Heading</t>
  </si>
  <si>
    <t xml:space="preserve">VAT and Taxes </t>
  </si>
  <si>
    <t>Y</t>
  </si>
  <si>
    <t>N</t>
  </si>
  <si>
    <t>Amount
(in EUR)</t>
  </si>
  <si>
    <t>Exchange 
Rate Used</t>
  </si>
  <si>
    <t>Total Calculated
(in EUR)
(A x B)</t>
  </si>
  <si>
    <t>Number of 
days
(A)</t>
  </si>
  <si>
    <t>Maximum 
Unit cost per day 
(in EUR)
(B)</t>
  </si>
  <si>
    <t>Supporting 
Document Ref.</t>
  </si>
  <si>
    <t>Maximum Travel 
Costs calculated
(EUR)</t>
  </si>
  <si>
    <t>Maximum Costs of
Stay calculated
(EUR)</t>
  </si>
  <si>
    <t>Total 
calculated
(EUR)</t>
  </si>
  <si>
    <t>Name of the Person travelling</t>
  </si>
  <si>
    <r>
      <rPr>
        <b/>
        <sz val="14"/>
        <rFont val="Arial Narrow"/>
        <family val="2"/>
      </rPr>
      <t>Departure Date</t>
    </r>
    <r>
      <rPr>
        <b/>
        <u/>
        <sz val="14"/>
        <rFont val="Arial Narrow"/>
        <family val="2"/>
      </rPr>
      <t xml:space="preserve">
(dd/mm/yy)</t>
    </r>
  </si>
  <si>
    <r>
      <rPr>
        <b/>
        <sz val="14"/>
        <rFont val="Arial Narrow"/>
        <family val="2"/>
      </rPr>
      <t>Return Date</t>
    </r>
    <r>
      <rPr>
        <b/>
        <u/>
        <sz val="14"/>
        <rFont val="Arial Narrow"/>
        <family val="2"/>
      </rPr>
      <t xml:space="preserve">
(dd/mm/yy)</t>
    </r>
  </si>
  <si>
    <r>
      <rPr>
        <b/>
        <u/>
        <sz val="14"/>
        <rFont val="Arial Narrow"/>
        <family val="2"/>
      </rPr>
      <t>City and Country</t>
    </r>
    <r>
      <rPr>
        <b/>
        <sz val="14"/>
        <rFont val="Arial Narrow"/>
        <family val="2"/>
      </rPr>
      <t xml:space="preserve"> of 
Departure</t>
    </r>
  </si>
  <si>
    <r>
      <rPr>
        <b/>
        <u/>
        <sz val="14"/>
        <rFont val="Arial Narrow"/>
        <family val="2"/>
      </rPr>
      <t>City and Country</t>
    </r>
    <r>
      <rPr>
        <b/>
        <sz val="14"/>
        <rFont val="Arial Narrow"/>
        <family val="2"/>
      </rPr>
      <t xml:space="preserve"> of 
Destination</t>
    </r>
  </si>
  <si>
    <t>Budget Headings</t>
  </si>
  <si>
    <t>Students From Partner Countries</t>
  </si>
  <si>
    <t>Students From Programme Countries</t>
  </si>
  <si>
    <t>Staff From Programme Countries</t>
  </si>
  <si>
    <t>Number of Participants</t>
  </si>
  <si>
    <t>REQUEST FOR PAYMENT</t>
  </si>
  <si>
    <t xml:space="preserve"> IBAN</t>
  </si>
  <si>
    <t>SPECIAL MOBILITY STRAND</t>
  </si>
  <si>
    <t>2. Budget Spent (in EUR)</t>
  </si>
  <si>
    <t>Staff From Partner Countries</t>
  </si>
  <si>
    <t>Other</t>
  </si>
  <si>
    <t>Co-financing (for information only)</t>
  </si>
  <si>
    <r>
      <t xml:space="preserve">From
</t>
    </r>
    <r>
      <rPr>
        <b/>
        <u/>
        <sz val="14"/>
        <rFont val="Arial Narrow"/>
        <family val="2"/>
      </rPr>
      <t>(dd/mm/yy)</t>
    </r>
  </si>
  <si>
    <r>
      <t xml:space="preserve">To
</t>
    </r>
    <r>
      <rPr>
        <b/>
        <u/>
        <sz val="14"/>
        <rFont val="Arial Narrow"/>
        <family val="2"/>
      </rPr>
      <t>(dd/mm/yy)</t>
    </r>
  </si>
  <si>
    <t>Amount Spent (In EUR)</t>
  </si>
  <si>
    <r>
      <t xml:space="preserve">Invoice Date
</t>
    </r>
    <r>
      <rPr>
        <b/>
        <u/>
        <sz val="14"/>
        <rFont val="Arial Narrow"/>
        <family val="2"/>
      </rPr>
      <t>(dd/mm/yy)</t>
    </r>
  </si>
  <si>
    <t>Travel 
Distance 
(In KM)</t>
  </si>
  <si>
    <t>Number 
of days for Costs of Stay</t>
  </si>
  <si>
    <t>Budget Breakdown by Partner / Category of Staff</t>
  </si>
  <si>
    <t>Budget Breakdown by Partner / Travel Costs &amp; Costs of Stay</t>
  </si>
  <si>
    <t>Number of
Days</t>
  </si>
  <si>
    <t>Total
(in EUR)</t>
  </si>
  <si>
    <t>Total
Days</t>
  </si>
  <si>
    <t>Travel Costs
(in EUR)</t>
  </si>
  <si>
    <t>Costs of Stay
(in EUR)</t>
  </si>
  <si>
    <t>Total Travel Costs
(in EUR)</t>
  </si>
  <si>
    <t>Total Costs of Stay
(in EUR)</t>
  </si>
  <si>
    <t>Total Costs of Stay (in EUR)</t>
  </si>
  <si>
    <t>Total Travel Costs (in EUR)</t>
  </si>
  <si>
    <t>Providing company</t>
  </si>
  <si>
    <t>Date:_____________________________</t>
  </si>
  <si>
    <t>Budget Heading*</t>
  </si>
  <si>
    <t>Nature, type and specifications of the item***</t>
  </si>
  <si>
    <t>% Spent on 1st Prefinancing</t>
  </si>
  <si>
    <t>Amount of 2nd Prefinancing</t>
  </si>
  <si>
    <t>Amount of 1st Prefinancing</t>
  </si>
  <si>
    <t>Eligible for 2nd Prefinancing</t>
  </si>
  <si>
    <t>Project Number</t>
  </si>
  <si>
    <r>
      <t xml:space="preserve">I hereby </t>
    </r>
    <r>
      <rPr>
        <b/>
        <sz val="14"/>
        <rFont val="Arial Narrow"/>
        <family val="2"/>
      </rPr>
      <t>do request</t>
    </r>
    <r>
      <rPr>
        <sz val="14"/>
        <rFont val="Arial Narrow"/>
        <family val="2"/>
      </rPr>
      <t xml:space="preserve"> the payment of the 2nd prefinancing</t>
    </r>
  </si>
  <si>
    <r>
      <t xml:space="preserve">Date, name and signature of the </t>
    </r>
    <r>
      <rPr>
        <b/>
        <u/>
        <sz val="14"/>
        <rFont val="Arial Narrow"/>
        <family val="2"/>
      </rPr>
      <t>legal representative</t>
    </r>
    <r>
      <rPr>
        <sz val="14"/>
        <rFont val="Arial Narrow"/>
        <family val="2"/>
      </rPr>
      <t xml:space="preserve"> of the beneficiary institution:</t>
    </r>
  </si>
  <si>
    <r>
      <t xml:space="preserve">I hereby </t>
    </r>
    <r>
      <rPr>
        <b/>
        <sz val="14"/>
        <rFont val="Arial Narrow"/>
        <family val="2"/>
      </rPr>
      <t>request</t>
    </r>
    <r>
      <rPr>
        <sz val="14"/>
        <rFont val="Arial Narrow"/>
        <family val="2"/>
      </rPr>
      <t xml:space="preserve"> the </t>
    </r>
    <r>
      <rPr>
        <b/>
        <sz val="14"/>
        <rFont val="Arial Narrow"/>
        <family val="2"/>
      </rPr>
      <t>payment of the balance</t>
    </r>
    <r>
      <rPr>
        <sz val="14"/>
        <rFont val="Arial Narrow"/>
        <family val="2"/>
      </rPr>
      <t xml:space="preserve"> to the following bank account</t>
    </r>
  </si>
  <si>
    <t>* If the financial statement is not signed by the legal representative, please provide documentation of accreditation showing that the person who signed the financial statement has the right to sign on behalf of the legal representative.</t>
  </si>
  <si>
    <t>- Please click "enable content" if requested by your system.</t>
  </si>
  <si>
    <t>- Please click "activate the macros" if requested by your system.</t>
  </si>
  <si>
    <t>IMPORTANT NOTE:</t>
  </si>
  <si>
    <t>In addition to these instructions, the file includes the following sheets:</t>
  </si>
  <si>
    <t>PURPOSE OF THIS TOOL</t>
  </si>
  <si>
    <t>- Date</t>
  </si>
  <si>
    <t>- Signature</t>
  </si>
  <si>
    <t>- Staff/Student (can be chosen only via a "drop down menu")</t>
  </si>
  <si>
    <t>- Work package (to be chosen via a "drop down menu")</t>
  </si>
  <si>
    <t>- Partner No. (to be chosen via a "drop down menu")</t>
  </si>
  <si>
    <t>- Supporting document Ref. (to be encoded)</t>
  </si>
  <si>
    <t>- Name of Staff Member (to be encoded)</t>
  </si>
  <si>
    <t>- Short description of tasks (to be encoded)</t>
  </si>
  <si>
    <t>- Project number (to be encoded) - please use the same numbering reported in the Grant Agreement</t>
  </si>
  <si>
    <t xml:space="preserve">- Country (to be chosen via a "drop down menu") </t>
  </si>
  <si>
    <t>- Name of the person travelling (to be encoded)</t>
  </si>
  <si>
    <t>- Invoice date (to be encoded) - format must be dd/mm/yy</t>
  </si>
  <si>
    <t>- Nature, type and specification of the item (to be encoded)</t>
  </si>
  <si>
    <t>- Providing company (to be encoded)</t>
  </si>
  <si>
    <t>- To add a row, click the button "ADD ROW" (the row will be added after the row currently selected)</t>
  </si>
  <si>
    <t>- To delete a row, click the button "DELETE ROW" (the row that will be deleted is the row currently selected)</t>
  </si>
  <si>
    <t>- To duplicate a row, click the button "DUPLICATE ROW" (enter the row to duplicate, the row will be added after the row currently selected)</t>
  </si>
  <si>
    <t>REQUEST FOR THE SECOND PRE-FINANCING</t>
  </si>
  <si>
    <t>ANNEX VI - FINAL FINANCIAL STATEMENT</t>
  </si>
  <si>
    <t>Name:________________________________________       Function:___________________________________      Signature of the legal representative:______________________________________________</t>
  </si>
  <si>
    <t>When opening the file and in order to make it work properly:</t>
  </si>
  <si>
    <t>1. Staff costs – 2.3 Travel costs &amp; Costs of stay – 4. Equipment – 5. Subcontracting; these tables must be filled in throughout the project implementation</t>
  </si>
  <si>
    <t xml:space="preserve">- "Breakdown &amp; Project funding" 
- "Breakdown Staff - Travel costs &amp; Costs of stay" </t>
  </si>
  <si>
    <t>1. "STAFF COSTS"</t>
  </si>
  <si>
    <t xml:space="preserve"> "FINAL FINANCIAL STATEMENT"</t>
  </si>
  <si>
    <t>2 - 3. "TRAVEL COSTS &amp; COSTS OF STAY"</t>
  </si>
  <si>
    <t>4. "EQUIPMENT COSTS"</t>
  </si>
  <si>
    <t>5. "SUBCONTRACTING COSTS"</t>
  </si>
  <si>
    <t xml:space="preserve"> "CO-FINANCING"</t>
  </si>
  <si>
    <t>"COSTS INCURRED &amp; 2nd PREFINANCING"</t>
  </si>
  <si>
    <t xml:space="preserve">Information to be encoded (blue coloured cells): </t>
  </si>
  <si>
    <t>Staff category</t>
  </si>
  <si>
    <t>Please note that one row has to be filled in for every single person travelling</t>
  </si>
  <si>
    <t>- No. of the partner benefitting from the equipment (to be chosen via a "drop down menu")</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</si>
  <si>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</si>
  <si>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Amount indicated on the invoice </t>
  </si>
  <si>
    <t>VAT and Taxes charged to the project?</t>
  </si>
  <si>
    <r>
      <t xml:space="preserve">Amount charged to the project 
</t>
    </r>
    <r>
      <rPr>
        <b/>
        <u/>
        <sz val="14"/>
        <rFont val="Arial Narrow"/>
        <family val="2"/>
      </rPr>
      <t>(in EUR)</t>
    </r>
  </si>
  <si>
    <t>●</t>
  </si>
  <si>
    <t>2 sheets (yellow tabs):</t>
  </si>
  <si>
    <t>4 individual "financial tables" for the respective budget headings (blue tabs):</t>
  </si>
  <si>
    <r>
      <rPr>
        <b/>
        <sz val="10"/>
        <rFont val="Arial"/>
        <family val="2"/>
      </rPr>
      <t>1 sheet "Co-financing" (purple tab)</t>
    </r>
    <r>
      <rPr>
        <sz val="10"/>
        <rFont val="Arial"/>
        <family val="2"/>
      </rPr>
      <t>: to be filled in for information only.</t>
    </r>
  </si>
  <si>
    <t>- Grant Awarded (to be encoded) - please report the budget as detailed in Annex III of the Grant Agreement or any subsequent amendments (if applicable)</t>
  </si>
  <si>
    <t>- Only for project with "Special Mobility Strand": Please fill in the cells in the section "Special Mobility Strand" following the data/information reported in the "mobility tool".</t>
  </si>
  <si>
    <t>- Staff category (to be chosen via a "drop down menu"). The value must correspond to the nature of the task and not necessarily to the role of the staff member in the organisation.</t>
  </si>
  <si>
    <t>- The total amount for staff costs is calculated automatically in column N. (number of days x unit cost)</t>
  </si>
  <si>
    <r>
      <t>- City and Country of departure (to be encoded)</t>
    </r>
    <r>
      <rPr>
        <sz val="10"/>
        <rFont val="Arial"/>
        <family val="2"/>
      </rPr>
      <t xml:space="preserve">. </t>
    </r>
  </si>
  <si>
    <r>
      <t>- City and Country of destination (to be encoded)</t>
    </r>
    <r>
      <rPr>
        <sz val="10"/>
        <rFont val="Arial"/>
        <family val="2"/>
      </rPr>
      <t xml:space="preserve">. </t>
    </r>
  </si>
  <si>
    <t>- Number of days (to be encoded). Please fill in the number of days dedicated to the activity (including travel) and for which costs of stay are claimed. Please note that if more days than the maximum calendar days between Departure date and Return date are reported, the calculation of unit costs will be automatically limited to the total calendar day's period declared.</t>
  </si>
  <si>
    <t>Please fill in exactly the name of the city and Country. This data/information is used to determine the travel distance band.</t>
  </si>
  <si>
    <t>The total amount for travel and costs of stay is calculated automatically in columns O,P and Q.</t>
  </si>
  <si>
    <t xml:space="preserve">- VAT and taxes charged to the project? (to be chosen via a "drop down menu"). Please select Y if the amount charged to the project includes VAT and/or other taxes. Please select N if the amount charged to the project does not include VAT and/or other taxes. </t>
  </si>
  <si>
    <t xml:space="preserve">- Exchange Rate used: calculated automatically following the encoding of the "Amount indicated on the invoice" and the "Amount charged to the project". The Exchange Rate used must be in line with Art. I.10.2 of the Grant Agreement and the Guidelines for the Use of the Grant (Section 3.2.4), using the inforeuro website http://ec.europa.eu/budget/inforeuro/ </t>
  </si>
  <si>
    <t xml:space="preserve">Please note that information on the co-financing must be filled in for statistical purposes only. Therefore, it will not have any impact on the amount of the final grant. </t>
  </si>
  <si>
    <r>
      <t xml:space="preserve">- Name of Partner (to be encoded) - please encode the name of each of the project Partners </t>
    </r>
    <r>
      <rPr>
        <b/>
        <sz val="10"/>
        <color theme="1"/>
        <rFont val="Arial"/>
        <family val="2"/>
      </rPr>
      <t>following the same order as in Annex IV of the Grant Agreement</t>
    </r>
  </si>
  <si>
    <t>- IBAN: Please fill in the Bank account number. Please note that the bank account indicated must be the same as the one specified in the Grant Agreement or any subsequent amendments (if applicable). In case you wish to indicate a new bank account, you need to contact the Agency and request an amendment to the Grant Agreement.</t>
  </si>
  <si>
    <t>- Name and Function</t>
  </si>
  <si>
    <t>Currency indicated on the invoice</t>
  </si>
  <si>
    <t>TOTAL (not including point B. Additional Grant for Special Mobility Strand)</t>
  </si>
  <si>
    <t>TOTAL (not including the point B. Additional Grant for Special Mobility Strand)</t>
  </si>
  <si>
    <t>- Save the file on your desktop and save it as an "Excel Macro-Enableb Wordkbook" file.</t>
  </si>
  <si>
    <t>- Go to file =&gt; option =&gt; advanced =&gt; display option for this workbook =&gt; For objects, click the "show all" option.</t>
  </si>
  <si>
    <t>- This Excel sheet is most suited to the Windows operating system using MS Office 2010.</t>
  </si>
  <si>
    <r>
      <t xml:space="preserve">- This Excel sheet is protected and pre-formatted, meaning that </t>
    </r>
    <r>
      <rPr>
        <b/>
        <sz val="10"/>
        <color theme="1"/>
        <rFont val="Arial"/>
        <family val="2"/>
      </rPr>
      <t>only the buttons and blue coloured fields are accessible for encoding data.</t>
    </r>
    <r>
      <rPr>
        <sz val="10"/>
        <color theme="1"/>
        <rFont val="Arial"/>
        <family val="2"/>
      </rPr>
      <t xml:space="preserve"> TO AVOID ANY ERROR OF CALCULATION, PLEASE DO NOT COPY/PASTE DATA FROM OTHER SOURCES (DATA MUST BE ENCODED OR SELECTED VIA THE DROPDOWN MENUS) and ensure that the data encoded is correct.</t>
    </r>
  </si>
  <si>
    <t>Please note that if one or more data/information to be filled in the blue coloured cells is missing, an error message will appear in red in the last column.</t>
  </si>
  <si>
    <r>
      <rPr>
        <b/>
        <sz val="10"/>
        <rFont val="Arial"/>
        <family val="2"/>
      </rPr>
      <t>2 summary sheets (green tabs)</t>
    </r>
    <r>
      <rPr>
        <sz val="10"/>
        <rFont val="Arial"/>
        <family val="2"/>
      </rPr>
      <t xml:space="preserve">, which are available for information only, and for monitoring the budget consumtion. These sheets are filled in automatically. No data can be encoded. </t>
    </r>
  </si>
  <si>
    <r>
      <rPr>
        <b/>
        <sz val="10"/>
        <rFont val="Arial"/>
        <family val="2"/>
      </rPr>
      <t>Important notice:</t>
    </r>
    <r>
      <rPr>
        <sz val="10"/>
        <rFont val="Arial"/>
        <family val="2"/>
      </rPr>
      <t xml:space="preserve">
</t>
    </r>
    <r>
      <rPr>
        <b/>
        <sz val="10"/>
        <rFont val="Arial"/>
        <family val="2"/>
      </rPr>
      <t>Before completing the financial tables with their respective data, you must first fill in the "Final Financial statement" sheet</t>
    </r>
    <r>
      <rPr>
        <sz val="10"/>
        <rFont val="Arial"/>
        <family val="2"/>
      </rPr>
      <t xml:space="preserve"> following the instructions below. This will allow you to complete the individual "financial tables" for each budget heading (instructions provided below). The financial information for the "Final financial statement" and the "Costs incurred &amp; 2nd Prefinancing" will be filled in automatically once the "financial tables" for each budget heading are filled in.</t>
    </r>
  </si>
  <si>
    <t>2) Monitoring the use of the grant for what concerns the disbursement of actual and unit costs, throughout project implementation. This will allow the partnership to monitor its budget consumption and the progress made in the implementation of the activities funded through unit costs.</t>
  </si>
  <si>
    <t>- From: Please encode the start date of the working period (to be encoded)</t>
  </si>
  <si>
    <t>- To: Please encode the end date of the working period (to be encoded)</t>
  </si>
  <si>
    <t xml:space="preserve">- Number of days: please encode the number of days worked for the project in the working period. Number of days declared can be lower than those of the working period (e.g. holidays during the declared period) but cannot be higher. If so, the calculation of unit costs will be automatically limited to the total calendar day's period declared. </t>
  </si>
  <si>
    <t>- Travel distance (to be encoded). Please fill in the number of kilometres from the city of departure to the city of destination using the Erasmus+ travel distance calculator: http://ec.europa.eu/education/tools/distance_en.htm. Please note that unit costs for "Travel" are calculated exclusively on the basis of this number.</t>
  </si>
  <si>
    <t>Please note that Equipment is intended exclusively for the Partner Country Higher Education Institutions (as defined in the Programme Guide) which are included in the partnership. Therefore, only costs allocated to partners from "Partner countries" can be reported. If more project partners are benefitting from the same equipment, the costs can be split into more rows and allocated to different partners.</t>
  </si>
  <si>
    <t>-  No. of the partner who paid for the subcontracting (to be chosen via a "drop down menu")</t>
  </si>
  <si>
    <t>1) Fulfilling your reporting obligations as specified under Article I.4. and in Annex V and VI of the Grant Agreement.</t>
  </si>
  <si>
    <t>-"Final financial statement", to be sent together with the Final report on implementation of the action" and other documents following the instructions specified in Annex V and VI of the Grant Agreement.</t>
  </si>
  <si>
    <t>-"Costs incurred &amp; 2nd Prefinancing", to be sent together with the "Progress report on implementation of the action" and other documents following the instructions specified in Annex V and VI of the Grant Agreement.</t>
  </si>
  <si>
    <t>Country
(to encode in the final financial statement sheet)</t>
  </si>
  <si>
    <t>Name of Partner
(to encode in the final financial statement sheet)</t>
  </si>
  <si>
    <t>Name of Partner 
benefitting from the equipment
(to encode in the final financial statement sheet)</t>
  </si>
  <si>
    <t>Name of Partner 
who paid for the subcontracting
(to encode in the final financial statement sheet)</t>
  </si>
  <si>
    <t>*** e.g.: printing course material (200 copies); renting conference premises (2 days, 100 participants); etc.</t>
  </si>
  <si>
    <t>GENERAL INSTRUCTIONS - CBHE 2016 - ANNEX VI - FINANCIAL STATEMENTS</t>
  </si>
  <si>
    <r>
      <t>This Excel file (</t>
    </r>
    <r>
      <rPr>
        <b/>
        <sz val="10"/>
        <rFont val="Arial"/>
        <family val="2"/>
      </rPr>
      <t>CBHE 2016 - ANNEX VI - FINANCIAL STATEMENTS</t>
    </r>
    <r>
      <rPr>
        <sz val="10"/>
        <rFont val="Arial"/>
        <family val="2"/>
      </rPr>
      <t xml:space="preserve">) is a tool that has to be used for:
</t>
    </r>
  </si>
  <si>
    <r>
      <t xml:space="preserve">Please note that this sheet is automatically filled in with the information provided in the sheet "Final financial statement" and in the sheets "financial tables". If the cell "Eligible for 2nd Prefinancing" (cell K16) is green, it means that you have used at least 70 % of the previous pre-financing instalment paid and that you can request the 2nd Prefinancing by ticking the box "I hereby do request the payment of the second prefinancing" (cell B86). 
Please note that the eligibility of the costs incurred (Excel file) will be assessed at Final Reporting stage (artt. II.24 and II.25 of the Grant Agreement)  Therefore, the approval of the </t>
    </r>
    <r>
      <rPr>
        <i/>
        <sz val="10"/>
        <rFont val="Arial"/>
        <family val="2"/>
      </rPr>
      <t xml:space="preserve">Progress report on the implementation of the action </t>
    </r>
    <r>
      <rPr>
        <sz val="10"/>
        <rFont val="Arial"/>
        <family val="2"/>
      </rPr>
      <t>does not automatically imply the approval of the corresponding costs included in this reporting exercise.</t>
    </r>
  </si>
  <si>
    <t>Belize</t>
  </si>
  <si>
    <t>Angola</t>
  </si>
  <si>
    <t>Antigua and Barbuda</t>
  </si>
  <si>
    <t>Bahamas</t>
  </si>
  <si>
    <t>Barbados</t>
  </si>
  <si>
    <t>Benin</t>
  </si>
  <si>
    <t>Botswana</t>
  </si>
  <si>
    <t>Burkina Faso</t>
  </si>
  <si>
    <t>Burundi</t>
  </si>
  <si>
    <t>Cameroon</t>
  </si>
  <si>
    <t>Cape Verde</t>
  </si>
  <si>
    <t>Central African Republic</t>
  </si>
  <si>
    <t>Chad</t>
  </si>
  <si>
    <t>Comoros</t>
  </si>
  <si>
    <t>Congo</t>
  </si>
  <si>
    <t>Congo - Republic of the-</t>
  </si>
  <si>
    <t>Cook Islands</t>
  </si>
  <si>
    <t>Djibouti</t>
  </si>
  <si>
    <t>Dominica</t>
  </si>
  <si>
    <t>Dominican Republic</t>
  </si>
  <si>
    <t>Equatorial Guinea</t>
  </si>
  <si>
    <t>Eritrea</t>
  </si>
  <si>
    <t>Ethiopia</t>
  </si>
  <si>
    <t>Fiji</t>
  </si>
  <si>
    <t>Gabon</t>
  </si>
  <si>
    <t>Gambia</t>
  </si>
  <si>
    <t>Ghana</t>
  </si>
  <si>
    <t>Grenada</t>
  </si>
  <si>
    <t>Guinea</t>
  </si>
  <si>
    <t>Guinea-Bissau</t>
  </si>
  <si>
    <t>Guyana</t>
  </si>
  <si>
    <t>Haiti</t>
  </si>
  <si>
    <t>Ivory Coast</t>
  </si>
  <si>
    <t>Jamaica</t>
  </si>
  <si>
    <t>Kenya</t>
  </si>
  <si>
    <t>Kiribati</t>
  </si>
  <si>
    <t>Lesotho</t>
  </si>
  <si>
    <t>Liberia</t>
  </si>
  <si>
    <t>Madagascar</t>
  </si>
  <si>
    <t>Malawi</t>
  </si>
  <si>
    <t>Mali</t>
  </si>
  <si>
    <t>Marshall Islands</t>
  </si>
  <si>
    <t>Mauritania</t>
  </si>
  <si>
    <t>Mauritius</t>
  </si>
  <si>
    <t>Micronesia - Federated States of-</t>
  </si>
  <si>
    <t>Mozambique</t>
  </si>
  <si>
    <t>Namibia</t>
  </si>
  <si>
    <t>Nauru</t>
  </si>
  <si>
    <t>Niger</t>
  </si>
  <si>
    <t>Nigeria</t>
  </si>
  <si>
    <t>Niue</t>
  </si>
  <si>
    <t>Palau</t>
  </si>
  <si>
    <t>Papua New Guinea</t>
  </si>
  <si>
    <t>Rwanda</t>
  </si>
  <si>
    <t>Saint Kitts and Nevis</t>
  </si>
  <si>
    <t>Saint Lucia</t>
  </si>
  <si>
    <t>Saint Vincent and the Grenadines</t>
  </si>
  <si>
    <t>Samoa</t>
  </si>
  <si>
    <t>Sao Tome and Principe</t>
  </si>
  <si>
    <t>Senegal</t>
  </si>
  <si>
    <t>Seychelles</t>
  </si>
  <si>
    <t>Sierra Leone</t>
  </si>
  <si>
    <t>Solomon Islands</t>
  </si>
  <si>
    <t>Somalia</t>
  </si>
  <si>
    <t>South Sudan</t>
  </si>
  <si>
    <t>Sudan</t>
  </si>
  <si>
    <t>Suriname</t>
  </si>
  <si>
    <t>Swaziland</t>
  </si>
  <si>
    <t>Tanzania</t>
  </si>
  <si>
    <t>Timor Leste - Republic of-</t>
  </si>
  <si>
    <t>Togo</t>
  </si>
  <si>
    <t>Tonga</t>
  </si>
  <si>
    <t>Trinidad and Tobago</t>
  </si>
  <si>
    <t>Tuvalu</t>
  </si>
  <si>
    <t>Uganda</t>
  </si>
  <si>
    <t>Vanuatu</t>
  </si>
  <si>
    <t>Zambia</t>
  </si>
  <si>
    <t>Zimbabwe</t>
  </si>
  <si>
    <t>Rates 2016</t>
  </si>
  <si>
    <t>ANNEX VI - STATEMENT ON THE USE OF THE PREVIOUS PRE-FINANCING INSTALMENT AND REQUEST FOR PAYMENT (SECOND PRE-FINANCING)</t>
  </si>
  <si>
    <t>ANNEX VI - STATEMENT ON THE USE OF THE PREVIOUS PRE-FINANCING INSTALMENT (in EUR)</t>
  </si>
  <si>
    <t>573877-EPP-1-2016-1-IL-EPPKA2-CBHE-JP</t>
  </si>
  <si>
    <t>Kibbutzim College of Education, Technology and Arts</t>
  </si>
  <si>
    <t>The MOFET Institute</t>
  </si>
  <si>
    <t>Beit Berl College</t>
  </si>
  <si>
    <t>Kaye Academic College of Education</t>
  </si>
  <si>
    <t>University of Bucharest</t>
  </si>
  <si>
    <t>The University of Exeter</t>
  </si>
  <si>
    <t>Tallinn University</t>
  </si>
  <si>
    <t>Gordon Academic College of Education</t>
  </si>
  <si>
    <t>The College of Sakhnin</t>
  </si>
  <si>
    <t>Talpiot Academic College</t>
  </si>
  <si>
    <t>The University of Salzburg</t>
  </si>
  <si>
    <t>SCDH1</t>
  </si>
  <si>
    <t>Dafna Hammer</t>
  </si>
  <si>
    <t>overview of the working plan</t>
  </si>
  <si>
    <t>Meeting with the project board and planning the ongoing activities and curriculum program</t>
  </si>
  <si>
    <t>preparing the assessment program</t>
  </si>
  <si>
    <t>planning the dessemination program</t>
  </si>
  <si>
    <t>Following the work package implementation</t>
  </si>
  <si>
    <t>SCDH2</t>
  </si>
  <si>
    <t>Planing and organizing the MIT's, including meetings with officials is schools and local authorities.</t>
  </si>
  <si>
    <t>Confirmed development of the MIT's.</t>
  </si>
  <si>
    <t>building a model  to discribute.the project.</t>
  </si>
  <si>
    <t>SCDH3</t>
  </si>
  <si>
    <t>Designing training units for in-service teachers.</t>
  </si>
  <si>
    <t>instruction  during  the Mit activity.</t>
  </si>
  <si>
    <t>Examining and reshaping of quality criteria and standards that were used in the different activities.</t>
  </si>
  <si>
    <t>Seminar in Tallin, Bucharest, and Beit Berl.</t>
  </si>
  <si>
    <t>Planing the Mit implementation</t>
  </si>
  <si>
    <t>SCYN1</t>
  </si>
  <si>
    <t>Yael Naot</t>
  </si>
  <si>
    <t>Meeting with new teachers and mentors</t>
  </si>
  <si>
    <t>Development of a reporting template for new teachers and mentors + Class guidance.</t>
  </si>
  <si>
    <t>Dissemination MIT's principles and insights among new and veteran teachers.</t>
  </si>
  <si>
    <t>SCRC1</t>
  </si>
  <si>
    <t>Rivi Carmel</t>
  </si>
  <si>
    <t>SCRC2</t>
  </si>
  <si>
    <t>Building the MIT's  model at school for the first year.</t>
  </si>
  <si>
    <t>Planing a model for innovative practice in teaching.</t>
  </si>
  <si>
    <t>SCRC3</t>
  </si>
  <si>
    <t>Mentor instruction</t>
  </si>
  <si>
    <t>Designing training units for mentors; Planing a model for innovative practice in teaching: empathy;</t>
  </si>
  <si>
    <t>Discuss the quality assurance critcri of project implemmentation</t>
  </si>
  <si>
    <t>Kick-off in Mofet institute; Seminar in Beit Berl.</t>
  </si>
  <si>
    <t>TS-RINAT-T-1016-0118</t>
  </si>
  <si>
    <t>Rinat Arviv Elyashiv</t>
  </si>
  <si>
    <t>Workplan and events calendar; meeting with lecturers - planning teachers' assignements.</t>
  </si>
  <si>
    <t>Planning the assessment procedure; formulation the research questions; des. of the res. Tools; examining the res. tools..</t>
  </si>
  <si>
    <t>Participating in a professional conf. about new teachers; preparaing a poster of the project</t>
  </si>
  <si>
    <t>Coord. of the team work; coord. of the tools to use; data collection</t>
  </si>
  <si>
    <t>TS-RINAT-A-1016-0218</t>
  </si>
  <si>
    <t>Workplan and events calander; Collaboration with rest of the team in the definition and preparation of related subject for Bucharest meeting, and Tallin, Exeter meeting.</t>
  </si>
  <si>
    <t>Planing new courses for beginning teachers.</t>
  </si>
  <si>
    <t>Coordination of the research: planning the assment procedures; Coordination of the researh team; planing the Meeting in Kfar H'macabia; Data collection.</t>
  </si>
  <si>
    <t>Preparation of partnership agreement; gen. mgt and coord.; prep. And exec. Of meetings with partners on managerial matters; improvements in work planning tool; coord of admin support to Exeter meeting in March 2018; coord of managerial input for the meeting in Exeter.</t>
  </si>
  <si>
    <t>TS-RINAT-M-1016-0218</t>
  </si>
  <si>
    <t>Workplan and events calender; planning the next year events - Tallin; Plenning the Exeter meeting.</t>
  </si>
  <si>
    <t>Planning the assessment procedure; Gathering the research team; Focus group - assessment procedure.</t>
  </si>
  <si>
    <t>Represent the project in a professional conference about new teachers; Dissemination activities in the college.</t>
  </si>
  <si>
    <t>Coordination, workplan; Designing the partners contracts; Coordination; workplan reviewing updating; Coordination; addressing several aspects of Marche's Exeter event.</t>
  </si>
  <si>
    <t>TS-Gabriela-T-1016-1118</t>
  </si>
  <si>
    <t>Gabriela Landler Pardo</t>
  </si>
  <si>
    <t>Workshops about  mentoring in teaching; ; Mentors instruction; Developing feedback template for MIT.</t>
  </si>
  <si>
    <t>Seminar in Beit Berl, in Tallin and in Bucharest.</t>
  </si>
  <si>
    <t>TS-Raul-A-1016-0218</t>
  </si>
  <si>
    <t>Raul Drachman</t>
  </si>
  <si>
    <t>Launching procedures' preparetion - administrave aspects, Coordination, aorkplan reviewing apdating, prep. Of and attending project meetinf in Tallin; Coordination, administrative suport re several aspects of March's Exeter event in management team.</t>
  </si>
  <si>
    <t>Workplan and events calender - admin support</t>
  </si>
  <si>
    <t>TS-Raul-M-1016-0218</t>
  </si>
  <si>
    <t>Launching procedures' preparetion; General management and coordination; Coordination, workplan reviewing updating</t>
  </si>
  <si>
    <t>Support of preparation tasks from within management team.</t>
  </si>
  <si>
    <t>Collaboration in the discussion on quality / evuluation material for Tallin meetings.</t>
  </si>
  <si>
    <t>Content development for the project's brochure, web and printed versions.</t>
  </si>
  <si>
    <t>TS-Raul-T-1016-0218</t>
  </si>
  <si>
    <t>Launching procedures' preparetion;Coordination, prcedures preparetion of and undertaking Kick-off meeting' General coordination and management.; Coordination, prep and carring out priject field monitoring meeting led Erasmus + Israeli Office; Generalsupport of preparetion tasks.</t>
  </si>
  <si>
    <t xml:space="preserve"> Generalsupport of preparetion tasks</t>
  </si>
  <si>
    <t>Collaboration in WP4 team in the preparetiono of summary material</t>
  </si>
  <si>
    <t>Anat Shavit Miller</t>
  </si>
  <si>
    <t>Tel-Aviv, Israel</t>
  </si>
  <si>
    <t>Ramat Gan, Israel</t>
  </si>
  <si>
    <t>staff</t>
  </si>
  <si>
    <t>Kfar Sava, Israel</t>
  </si>
  <si>
    <t>Dafna Hammer Budnaro</t>
  </si>
  <si>
    <t>Tel Mond,Israel</t>
  </si>
  <si>
    <t>Bucharest, Romania</t>
  </si>
  <si>
    <t>Tallin, Estonia</t>
  </si>
  <si>
    <t>Holon, Israel</t>
  </si>
  <si>
    <t>Efrat Mor</t>
  </si>
  <si>
    <t>Gabriella Landler Pardo</t>
  </si>
  <si>
    <t>Igal Pinchas</t>
  </si>
  <si>
    <t>Katy Rozenberg</t>
  </si>
  <si>
    <t>Merav Badash</t>
  </si>
  <si>
    <t>Brussels, Belgium</t>
  </si>
  <si>
    <t>Haifa, Israel</t>
  </si>
  <si>
    <t>36/1</t>
  </si>
  <si>
    <t>36/2</t>
  </si>
  <si>
    <t>36/3</t>
  </si>
  <si>
    <t>Beer sheva, Israel</t>
  </si>
  <si>
    <t>Tal Shemer Elkayam</t>
  </si>
  <si>
    <t>Bnei Brak, Israel</t>
  </si>
  <si>
    <t>Modi'in, Israel</t>
  </si>
  <si>
    <t>Jerusalem, Israel</t>
  </si>
  <si>
    <t>Rehovot' Israel</t>
  </si>
  <si>
    <t>Exeter, United Kingdom</t>
  </si>
  <si>
    <t>Matan Sender</t>
  </si>
  <si>
    <t>Ariel Remigelski</t>
  </si>
  <si>
    <t>Offir Barulfan</t>
  </si>
  <si>
    <t>Ofir Chernomorsky Assa</t>
  </si>
  <si>
    <t>Beverlley Topaz Beverley</t>
  </si>
  <si>
    <t>Hadas Leket</t>
  </si>
  <si>
    <t>Gil Chen</t>
  </si>
  <si>
    <t>Carmit Fux Abarbanel</t>
  </si>
  <si>
    <t>Tal Ben Tov</t>
  </si>
  <si>
    <t>Adam H'israeli</t>
  </si>
  <si>
    <t>Kobi Dvir</t>
  </si>
  <si>
    <t>eq001</t>
  </si>
  <si>
    <t>cc3000E CONFERENCE Camera</t>
  </si>
  <si>
    <t>Oskar Photo Electric Ltd</t>
  </si>
  <si>
    <t>ILS</t>
  </si>
  <si>
    <t>eq002</t>
  </si>
  <si>
    <t xml:space="preserve">Cx725DE Printer Lexmark </t>
  </si>
  <si>
    <t>Zilumatic</t>
  </si>
  <si>
    <t>eq003</t>
  </si>
  <si>
    <t xml:space="preserve"> MGTY2TY iPad Air 2 Wi Fi 128GB SILVER</t>
  </si>
  <si>
    <t>NinNun and Co.</t>
  </si>
  <si>
    <t>eq004</t>
  </si>
  <si>
    <t>Plustek OpticPro A320 A3 scanner</t>
  </si>
  <si>
    <t>Arigent Ltd</t>
  </si>
  <si>
    <t>eq005</t>
  </si>
  <si>
    <t>20FE-YOGA 260 15 6200U/8G/256SD/12FH/W10 / 20FE-YOGA 260 15 6300U/16G/512/12FH/W10P</t>
  </si>
  <si>
    <t>One1 Systems integration Ltd.</t>
  </si>
  <si>
    <t>sub001</t>
  </si>
  <si>
    <t>editing/proof reading</t>
  </si>
  <si>
    <t>Ruthi Almog</t>
  </si>
  <si>
    <t>sub002</t>
  </si>
  <si>
    <t>sub003</t>
  </si>
  <si>
    <t>y</t>
  </si>
  <si>
    <t>sub 004</t>
  </si>
  <si>
    <t>organization own resourses</t>
  </si>
  <si>
    <t>Plustek OpticPro A320 A3 scanner - second scanner</t>
  </si>
  <si>
    <t>cc3000E CONFERENCE Camera - second camera</t>
  </si>
  <si>
    <t>room for management meeting - 13/11/16</t>
  </si>
  <si>
    <t>room foe budjet meeting - 12/1/2017</t>
  </si>
  <si>
    <t>r01</t>
  </si>
  <si>
    <t>Dr. Reuma De-Groot</t>
  </si>
  <si>
    <t>coordinating the preparation work with schools and policy makers</t>
  </si>
  <si>
    <t>r02</t>
  </si>
  <si>
    <t>preparing learning materials revising exsisting materials for the MITs and courses in the HE.preparing units for mentors</t>
  </si>
  <si>
    <t>r03</t>
  </si>
  <si>
    <t>Supporting communication with the different HE, helping with setting contacts between HEI, schools and MITs</t>
  </si>
  <si>
    <t>r04</t>
  </si>
  <si>
    <t>coordinating implementation of MIT's curriculla with all participating partners. Implementing means for communications amongst the different partners.</t>
  </si>
  <si>
    <t>r05</t>
  </si>
  <si>
    <t xml:space="preserve">discussing with teachers, mentors, schools' coordinators and students teachers regarding the MIT idea. Revising. MIT curriculum and sylabi in HEIs. </t>
  </si>
  <si>
    <t>r06</t>
  </si>
  <si>
    <t>mamnging the projects' website to ensure a fluent communication amongst all participants in the project.updating the projects' website with the news.</t>
  </si>
  <si>
    <t>r07</t>
  </si>
  <si>
    <t>coordinating QA/QC work, establishing the evaluation team and participating with managing its work. Communicate th eteam work in all Proteach's national and international meetings.</t>
  </si>
  <si>
    <t>r08</t>
  </si>
  <si>
    <t xml:space="preserve">managing all meetings with  policy makers mainly from the ministery of education and HEI's presidents. </t>
  </si>
  <si>
    <t>r09</t>
  </si>
  <si>
    <t>coordinating and manageing all Proteach's projects activities on a national and international level.</t>
  </si>
  <si>
    <t>r10</t>
  </si>
  <si>
    <t xml:space="preserve">managing and coordinating school visits, meetings with teachers and pedagogical coordinators from schools where MITs took place. </t>
  </si>
  <si>
    <t>r11</t>
  </si>
  <si>
    <t xml:space="preserve">supporting comunication with all partners involved in Proteach project. </t>
  </si>
  <si>
    <t>o01</t>
  </si>
  <si>
    <t>Mr. Oded Mcdosi</t>
  </si>
  <si>
    <t xml:space="preserve">involvment with the preparation of sylabi and curriculum  for MIT's and HEI's,contributing specifically to social aspects running the MITs </t>
  </si>
  <si>
    <t>o02</t>
  </si>
  <si>
    <t xml:space="preserve">communicating various experts dealing with induction in Israel and abroad to enrich the content of the syllabi and curriclum </t>
  </si>
  <si>
    <t>o03</t>
  </si>
  <si>
    <t xml:space="preserve">running workshops and writing materials for teachers and mentors involved in the MITs based on evaluation criteria </t>
  </si>
  <si>
    <t>o04</t>
  </si>
  <si>
    <t>coordinating the evaluation plans in all partners' premisses.</t>
  </si>
  <si>
    <t>o05</t>
  </si>
  <si>
    <t xml:space="preserve">managing and modifying all the criteria of evaluation in the project </t>
  </si>
  <si>
    <t>o06</t>
  </si>
  <si>
    <t>monitoring and mediating all workshops with relevant partners- teachers and mentors re- issues concern the evaluation in the project.</t>
  </si>
  <si>
    <t>o07</t>
  </si>
  <si>
    <t>coordinating the conatcts with all relevant partners re evaluation in the project</t>
  </si>
  <si>
    <t>o08</t>
  </si>
  <si>
    <t>Disseminating Proteach ideas concepts and materials with relevant stakeholders during the evaluation process.</t>
  </si>
  <si>
    <t>o09</t>
  </si>
  <si>
    <t>supporting management team with reporting and comunicating all relevant issues for evaluation in the project.</t>
  </si>
  <si>
    <t>o10</t>
  </si>
  <si>
    <t>coordinating reports and manaegment of all teachers and reserachers in relevanttopics of evaluation to the project.</t>
  </si>
  <si>
    <t>o11</t>
  </si>
  <si>
    <t>suporting administrative issues related to carrying the evaluation plan of the project.</t>
  </si>
  <si>
    <t>h01</t>
  </si>
  <si>
    <t>Ms. Hagit Mishkin</t>
  </si>
  <si>
    <t>contributing issues related to classroom academy to the preparation of the MITs' sylabi</t>
  </si>
  <si>
    <t>h02</t>
  </si>
  <si>
    <t>preparing learning materials revising exsisting materials for the MITs and courses in the HEIs to fit classroom academy issues</t>
  </si>
  <si>
    <t>h03</t>
  </si>
  <si>
    <t>mangeing clasroom academy issues with policy makers and school staff in the context of carrying MITs in schools</t>
  </si>
  <si>
    <t>h04</t>
  </si>
  <si>
    <t>wonitoring classroom academy teachers for a joint work with the MITs - carry joint dicussions and workshops, discussing joint agenda with policy makers.</t>
  </si>
  <si>
    <t>h05</t>
  </si>
  <si>
    <t>h06</t>
  </si>
  <si>
    <t xml:space="preserve">defining cretiaria for classroom academy issues to be dealt and shown within the evaluation plan of the project </t>
  </si>
  <si>
    <t>h07</t>
  </si>
  <si>
    <t>h08</t>
  </si>
  <si>
    <t>maneaging classroom academy issues in the overall management of the project</t>
  </si>
  <si>
    <t>h09</t>
  </si>
  <si>
    <t>maneaging classroom academy issues with teachers students, teacheers and mentors in the project</t>
  </si>
  <si>
    <t>h10</t>
  </si>
  <si>
    <t>coordinating classroom academy issues for reporting and visibilty in the project</t>
  </si>
  <si>
    <t>t01</t>
  </si>
  <si>
    <t>Ms. Tal Lerner</t>
  </si>
  <si>
    <t>Contributing to workplan discussions; admin support to preparation-related stuff presented in Bucharest and Tallinn meetings; general admin support.</t>
  </si>
  <si>
    <t>t02</t>
  </si>
  <si>
    <t>Assisting in the preparation of graphical and other material to present in project meetings.</t>
  </si>
  <si>
    <t>t03</t>
  </si>
  <si>
    <t>Administrative support to team in several managerial tasks. Graphical and editorial support for brochures, material to upload to website, etc.</t>
  </si>
  <si>
    <t>s01</t>
  </si>
  <si>
    <t>Dr. Sara Ziv</t>
  </si>
  <si>
    <t>Guiding team in workplan discussions and in the devising several prepartion-related items for project meetings (local-Israeli, Bucharest, Tallinn and Exeter).</t>
  </si>
  <si>
    <t>Leading discussions with team on anchoring the MIT concept in previous experience and accumulated knowledge. Sharing knowledge on curricular contents applicable to teachers' induction.</t>
  </si>
  <si>
    <t>s02</t>
  </si>
  <si>
    <t>Joint work with team on content-related aspects of MITs and the ways to translate existing knowledge into actual curricular activities for teachers and mentors in MITs. Contributing to all discussions and decisions in local project meetings.</t>
  </si>
  <si>
    <t>s03</t>
  </si>
  <si>
    <t>Planing of and participation in discussions with the Institute's and other partners' upper managerial levels to guide them for the preparation of dissmination activities for (external) stakeholders and policy makers.</t>
  </si>
  <si>
    <t>s04</t>
  </si>
  <si>
    <t>Guiding team in several content-managerial actions based on own knowlede and experience in the field of teachers' induction. Assisting project's coordination in solving problems of many kinds (ways to inform and engage external players; links to the MoE; solving intern communication issues withing managerial / coord. team, etc.)</t>
  </si>
  <si>
    <t>sh01</t>
  </si>
  <si>
    <t>Ms. Shadia Sbait</t>
  </si>
  <si>
    <t>contributing to the overall design of the Proteach website and Logo</t>
  </si>
  <si>
    <t>sh02</t>
  </si>
  <si>
    <t>writing and publishing all materials related to news for the website</t>
  </si>
  <si>
    <t>sh03</t>
  </si>
  <si>
    <t>coordinate and manage all work done in the Proteach website</t>
  </si>
  <si>
    <t>RT01</t>
  </si>
  <si>
    <t>Tel Aviv Israel</t>
  </si>
  <si>
    <t>Brussels Belgium</t>
  </si>
  <si>
    <t>RT02</t>
  </si>
  <si>
    <t>Tallinn Estonia</t>
  </si>
  <si>
    <t>RT03</t>
  </si>
  <si>
    <t>Bucharest Romania</t>
  </si>
  <si>
    <t>RT05</t>
  </si>
  <si>
    <t>Kfar Saba Israel</t>
  </si>
  <si>
    <t>RT06</t>
  </si>
  <si>
    <t>Even Yehuda Israel</t>
  </si>
  <si>
    <t>RT07</t>
  </si>
  <si>
    <t>RT08</t>
  </si>
  <si>
    <t>GT01</t>
  </si>
  <si>
    <t>Chadash Gil</t>
  </si>
  <si>
    <t>RT09</t>
  </si>
  <si>
    <t>OT04</t>
  </si>
  <si>
    <t>Mcdossi Oded</t>
  </si>
  <si>
    <t>RS01</t>
  </si>
  <si>
    <t xml:space="preserve">Serlin Ruth </t>
  </si>
  <si>
    <t>OT01</t>
  </si>
  <si>
    <t>MT01</t>
  </si>
  <si>
    <t>Mishkin Hagit</t>
  </si>
  <si>
    <t>OT02</t>
  </si>
  <si>
    <t>Exeter England</t>
  </si>
  <si>
    <t>LT01</t>
  </si>
  <si>
    <t>Uliel Liat</t>
  </si>
  <si>
    <t>GT02</t>
  </si>
  <si>
    <t>ST01</t>
  </si>
  <si>
    <t>sbait Shadia</t>
  </si>
  <si>
    <t>RT10</t>
  </si>
  <si>
    <t>OT03</t>
  </si>
  <si>
    <t>MT02</t>
  </si>
  <si>
    <t>RT11</t>
  </si>
  <si>
    <t>RT12</t>
  </si>
  <si>
    <t>domain for the protech website</t>
  </si>
  <si>
    <t>Astrateg</t>
  </si>
  <si>
    <t>translates</t>
  </si>
  <si>
    <t>Diana Robenenko</t>
  </si>
  <si>
    <t>Design website and develop the website for Protech</t>
  </si>
  <si>
    <t>Domaim renwal for 2018</t>
  </si>
  <si>
    <t>Proteach website storage</t>
  </si>
  <si>
    <t>translate</t>
  </si>
  <si>
    <t>Doman Michal</t>
  </si>
  <si>
    <t>500 Marketing Flairs</t>
  </si>
  <si>
    <t>Tirosh</t>
  </si>
  <si>
    <t>400 Marketing Flairs</t>
  </si>
  <si>
    <t>Own resources</t>
  </si>
  <si>
    <t>Covers an estimated total of 12 such meetings in the Colleges facilities</t>
  </si>
  <si>
    <t>Staff for the preparation of workshops</t>
  </si>
  <si>
    <t>Photocopies, printing and other admin costs (proj. salaries handling)</t>
  </si>
  <si>
    <t>3-AHS-1</t>
  </si>
  <si>
    <t>Hassuna Arafat Safia</t>
  </si>
  <si>
    <t>Preparation and presentation of the workshop concerning education's values in  MIT</t>
  </si>
  <si>
    <t>3-MR-1</t>
  </si>
  <si>
    <t>Rotem Mula</t>
  </si>
  <si>
    <t>Initial budget planing</t>
  </si>
  <si>
    <t>Budget planing and managment</t>
  </si>
  <si>
    <t>Budget managment, administrative reports.</t>
  </si>
  <si>
    <t>3-LMB-1</t>
  </si>
  <si>
    <t>Ludmir-Maram Belrose</t>
  </si>
  <si>
    <t>Selection of schools , teachers and mentors</t>
  </si>
  <si>
    <t>Creating workshops, courses, developing matirials for MIT, preparing lectures for Bucharest</t>
  </si>
  <si>
    <t>3-NS-1</t>
  </si>
  <si>
    <t>Noten Suzanne</t>
  </si>
  <si>
    <t>Organization of materials and meetings (Kick Off / Bucharest). collecting and preparing summaries of the Bucharest travel</t>
  </si>
  <si>
    <t>Preparation of the materials needed for Tallinn, based on the Bucharest meeting.</t>
  </si>
  <si>
    <t>3-DO-1(M)</t>
  </si>
  <si>
    <t>Dahan Orit</t>
  </si>
  <si>
    <t>selection of authorities and policy makers/ questionnaires for evaluations/ adapting platforms for partners</t>
  </si>
  <si>
    <t>Ensuring projects and coordination between the eteam flying to Bucharest</t>
  </si>
  <si>
    <t>Creating of tools for the workshops,working on the relationships between the authorities and MIT, working on the outputs and summaries badsed on Bucharest meeting</t>
  </si>
  <si>
    <t>3-DO-1(T)</t>
  </si>
  <si>
    <t xml:space="preserve">Selection of schools for MIT, carrying out the MIT in schools, implementing the means for amplifying BTS </t>
  </si>
  <si>
    <t>Carrying out the MIT at the schools, developing the curriculum and sylabi for the teachers</t>
  </si>
  <si>
    <t>Evaluation of the activitiespresented at Bucharest</t>
  </si>
  <si>
    <t>3-LMB-2</t>
  </si>
  <si>
    <t>Workshops and courses for mentors and novice teachers, and developing a moodle.Carrying out a platform for comunication between MIT and BBC .</t>
  </si>
  <si>
    <t>Ensuring the collection of 'good examples' at the MIT for the Tallinn meeting.</t>
  </si>
  <si>
    <t>3-CR-1(T)</t>
  </si>
  <si>
    <t>Cohen Rimona</t>
  </si>
  <si>
    <t>Ensuring the materials of 'visual representations' for future studies in MIT</t>
  </si>
  <si>
    <t>3-HO-1</t>
  </si>
  <si>
    <t>Haim Orly</t>
  </si>
  <si>
    <t>Developing and preparing presentation based on a study of novice teachers and the support system</t>
  </si>
  <si>
    <t>3-LM-1</t>
  </si>
  <si>
    <t>Leibovich Malca</t>
  </si>
  <si>
    <t>An overview of the situation and the reality of needs at the MIT</t>
  </si>
  <si>
    <t>3-WA-1</t>
  </si>
  <si>
    <t>Wated Ali</t>
  </si>
  <si>
    <t>3-DO-2(T)</t>
  </si>
  <si>
    <t>Preparetion of the MIT that will take place in 2017-2018</t>
  </si>
  <si>
    <t>Developing an evaluation tool that will upgrade the possibility to examine te satisfaction and self realisation at MIT. Organizing the international meeting that will take place in Beit Berl at november</t>
  </si>
  <si>
    <t>Organization of all the workshops and presentation for the Tallinn meeting</t>
  </si>
  <si>
    <t>3-DO-2(M)</t>
  </si>
  <si>
    <t xml:space="preserve">Summary and reevaluation of an MIT based on the Bucharest meeting </t>
  </si>
  <si>
    <t>Evaluation of the different tasks presented at Tallinn</t>
  </si>
  <si>
    <t>Organization of the meeting that will take place in november</t>
  </si>
  <si>
    <t>3-CR-2(T)</t>
  </si>
  <si>
    <t xml:space="preserve">Development of  Workshop for both Mentors and Novice teachers in MIT based on verbal and visual data </t>
  </si>
  <si>
    <t>Organization  logistic and PR with college and NIT partners  for November International meeting taken place in Beit Berl College</t>
  </si>
  <si>
    <t>3-CR-3(T)</t>
  </si>
  <si>
    <t>Management  of  materials for the International Conference with college members</t>
  </si>
  <si>
    <t xml:space="preserve">Development of Experiential tour of the exhibition of interns and new teachers, designed by Porsim Kanaf </t>
  </si>
  <si>
    <t>3-CR-1(M)</t>
  </si>
  <si>
    <t>Preparation and creation of Virtual and logistic arrangement with college and MIT partners for November International meeting taken place in Beit Berl</t>
  </si>
  <si>
    <t>Overview of existing procedures and producing updating  of  procedures In relation to MIT organization with Orit Dahan</t>
  </si>
  <si>
    <t>3-CR-2(M)</t>
  </si>
  <si>
    <t>Coordinating arrangement with college and MIT partners for November International meeting taken place in Beit Berl</t>
  </si>
  <si>
    <t xml:space="preserve">Development of Beit Berl Review LFM   first year achievements as part of the projects' monitoring with Orit Dahan and developing the framwork for Beit Berl partners trip to Exeter
</t>
  </si>
  <si>
    <t>3-DO-3(M)</t>
  </si>
  <si>
    <t>Preparation of  logistic arrangements with college and MIT partners for November International meeting taken place in Beit Berl</t>
  </si>
  <si>
    <t>Overview of existing procedures with Rimona Cohen Reproducing of procedures In relation to MIT organization with Rimona Cohen</t>
  </si>
  <si>
    <t>3-DO-3(T)</t>
  </si>
  <si>
    <t xml:space="preserve">Managing the development of MIT evaluation tools in Kfar Hamacabia Meetings and preparation of conceptioal and practical framework for evaluation tools based on case-studies done at MIT </t>
  </si>
  <si>
    <t>Reproducing of procedures In relation to MIT organization with Rimona Cohen</t>
  </si>
  <si>
    <t>Processing the documentation of MIT and evaluating  the data received in Kfar Hamacabia Meetings</t>
  </si>
  <si>
    <t>3-DO-4(M)</t>
  </si>
  <si>
    <t>Preparation  arrangement with  Minestry of Education  partners for November International meeting taken place in Beit Berl</t>
  </si>
  <si>
    <t>Development of Beit Berl Review LFM   first year achievements as part of the projects' monitoring with Rimona Cohen</t>
  </si>
  <si>
    <t>3-DO-4(T)</t>
  </si>
  <si>
    <t xml:space="preserve">Development of materials for the International Conference with college members and development of  framework for MIT vision of promoting teachers initiatives with Belly Maram
</t>
  </si>
  <si>
    <t>3-HAS-2</t>
  </si>
  <si>
    <t>Development of  a  workshop   relating to   arabic  MIT values and reality in relation to November Conference</t>
  </si>
  <si>
    <t>3-WA-2</t>
  </si>
  <si>
    <t>Development of up to date database of the situation and reality in Arabic MIT in relation to November Conference</t>
  </si>
  <si>
    <t>3-HO-2</t>
  </si>
  <si>
    <t>Developing theoretical overview based on ecological approach  connecting  the present growth  in MIT continuing and new  members</t>
  </si>
  <si>
    <t>3-BPO-1</t>
  </si>
  <si>
    <t>Ben Port Osnat</t>
  </si>
  <si>
    <t>Preparing meetings and documentation reflecting the present growth in MIT DROR continuing members</t>
  </si>
  <si>
    <t>3-KH-1</t>
  </si>
  <si>
    <t>Kaufman Hagar</t>
  </si>
  <si>
    <t>Development of  original and authentic Visual database reflecting the situation and reality of   MIT meetings with different members</t>
  </si>
  <si>
    <t>3-LMB-3</t>
  </si>
  <si>
    <t>Preparation and exploring concepts for a new college base course relating to MIT concepts and Ideas, development of MIT evaluation tools in Kfar Hamacabia Meetings</t>
  </si>
  <si>
    <t>Development of concepts and tools for evaluation MIT activities, and evaluation of the data received in Kfar Hamacabia Meetings</t>
  </si>
  <si>
    <t>3-LMB-4</t>
  </si>
  <si>
    <t xml:space="preserve">Development of materials for the International Conference, among which were Guidelines for Discussion Circles and the version of vision relating to  promoting teachers initiatives </t>
  </si>
  <si>
    <t>3-MR-2</t>
  </si>
  <si>
    <t>Travel authorization for Tallinn, preparation of documents and reports,equipment ordering and reorganizing equipment budget, management expenses and financial reports, staff salaries and preparation for the consortium meeting at BBC</t>
  </si>
  <si>
    <t>3-MR-3</t>
  </si>
  <si>
    <t>staff salaries, preparation of documents and reports</t>
  </si>
  <si>
    <t>equipment ordering and reorganizing equipment budget</t>
  </si>
  <si>
    <t>preparetion of files and documentation for the mid-term report</t>
  </si>
  <si>
    <t>3-BUI-1</t>
  </si>
  <si>
    <t>Ben Uri Ina</t>
  </si>
  <si>
    <t>Development of guide lines for interviewing MIT members, and  analitic frame work to be used  in the context the context of "Good Example"</t>
  </si>
  <si>
    <t>3-CR-4(M)</t>
  </si>
  <si>
    <t xml:space="preserve">Dvelopment  of matirials and presentations for the international conference at  "KIBUTZIM". Activities  for international conference at EXETER 
</t>
  </si>
  <si>
    <t>3-CR-4(T)</t>
  </si>
  <si>
    <t xml:space="preserve">Summerizing the documentations and workshops of  "KIBUTZIM"  conference"Managing, Organizing documentation and information from MIT partners and Reporting for the mid term report
</t>
  </si>
  <si>
    <t xml:space="preserve">Development of Beit Berl team activities EXETER conference </t>
  </si>
  <si>
    <t>3-DO-5(M)</t>
  </si>
  <si>
    <t>Development of Beit Berl activities &amp; presentations for the Committee Board of the college</t>
  </si>
  <si>
    <t>3-DO-5(T)</t>
  </si>
  <si>
    <t>Documentation of  HADASIM MIT meetings  as part of quality monitoring plan,</t>
  </si>
  <si>
    <t xml:space="preserve">Development of materials for the International Conference in EXETER. Development of materials relating to "good examples"
</t>
  </si>
  <si>
    <t>Levanon Maya</t>
  </si>
  <si>
    <t>Development of guide lines for interviewing MIT members, and analitic frame work to be used in the context of "Good Example" with Ina Ben Uri and Rimona Cohen</t>
  </si>
  <si>
    <t>3-LMB-5</t>
  </si>
  <si>
    <t>Development of materials relating to issues of values which were  used as Guidelines for Discussion Circles in MIT</t>
  </si>
  <si>
    <t>3-DO(I-01)</t>
  </si>
  <si>
    <t>Israel - kfar Saba</t>
  </si>
  <si>
    <t>Israel - Tel Aviv</t>
  </si>
  <si>
    <t>3-LMB(I-01)</t>
  </si>
  <si>
    <t>Ludmir-Mara</t>
  </si>
  <si>
    <t>3-DO-1</t>
  </si>
  <si>
    <t>Romania - Bucharest</t>
  </si>
  <si>
    <t>3-HAS-1</t>
  </si>
  <si>
    <t>Hassuna Arafat Safieh</t>
  </si>
  <si>
    <t>3-DO-2</t>
  </si>
  <si>
    <t>Estonia - Tallinn</t>
  </si>
  <si>
    <t>3-CR-1</t>
  </si>
  <si>
    <t>3-D0(I-02)</t>
  </si>
  <si>
    <t>3-LMB(I-02)</t>
  </si>
  <si>
    <t>3-DO(I-03)</t>
  </si>
  <si>
    <t>3-CR(I-01)</t>
  </si>
  <si>
    <t>3-DO(I-04)</t>
  </si>
  <si>
    <t>Israel - Beer Sheva</t>
  </si>
  <si>
    <t>3-LMB(I-03)</t>
  </si>
  <si>
    <t>3-CR(I-02)</t>
  </si>
  <si>
    <t>3-DO(I-05)</t>
  </si>
  <si>
    <t>3-CR(I-03)</t>
  </si>
  <si>
    <t>3-LMB(I-04)</t>
  </si>
  <si>
    <t>3-DO(I-06)</t>
  </si>
  <si>
    <t>3-CR(I-04)</t>
  </si>
  <si>
    <t>3-LMB(I-05)</t>
  </si>
  <si>
    <t>3-DO(I-07)</t>
  </si>
  <si>
    <t>3-LMB(I-06)</t>
  </si>
  <si>
    <t>3-CR-2</t>
  </si>
  <si>
    <t>UK - Exeter</t>
  </si>
  <si>
    <t>3-DI-1</t>
  </si>
  <si>
    <t>Dror Ilana</t>
  </si>
  <si>
    <t>3-DO-3</t>
  </si>
  <si>
    <t>3-MI-1</t>
  </si>
  <si>
    <t>Milstein Ilana</t>
  </si>
  <si>
    <t>3-SH-1</t>
  </si>
  <si>
    <t>Shaham Hait</t>
  </si>
  <si>
    <t>Laptop</t>
  </si>
  <si>
    <t>Zipcom Network Communication</t>
  </si>
  <si>
    <t>5 I-pads</t>
  </si>
  <si>
    <t>WeDiggit</t>
  </si>
  <si>
    <t>2 Laptops</t>
  </si>
  <si>
    <t>Projector</t>
  </si>
  <si>
    <t>kivunim-amdor</t>
  </si>
  <si>
    <t>Translation</t>
  </si>
  <si>
    <t>Klein Asher LTD</t>
  </si>
  <si>
    <t>Institution's own resources</t>
  </si>
  <si>
    <t>Supporing &amp; complementing the work on project’s actions (participating in meetings, workshops, training sessions, etc.)</t>
  </si>
  <si>
    <t xml:space="preserve">Completion of travel costs - plane tickets, insurance  etc.
</t>
  </si>
  <si>
    <t>Photocopies, printing, etc.</t>
  </si>
  <si>
    <t>KH11</t>
  </si>
  <si>
    <t>KAPLAN HAYA</t>
  </si>
  <si>
    <t>PLAN THE PROJECT</t>
  </si>
  <si>
    <t>ZR12</t>
  </si>
  <si>
    <t>ZAFRIR RACHEL</t>
  </si>
  <si>
    <t xml:space="preserve">TEACH </t>
  </si>
  <si>
    <t>GD14</t>
  </si>
  <si>
    <t>GOVRIN DAFNA</t>
  </si>
  <si>
    <t>ZR13</t>
  </si>
  <si>
    <t>GD15</t>
  </si>
  <si>
    <t>KH1</t>
  </si>
  <si>
    <t>kaplan Haya</t>
  </si>
  <si>
    <t>Beer-Shava    ISRAEL</t>
  </si>
  <si>
    <t>Tel- Aviv  ISRAEL</t>
  </si>
  <si>
    <t>ZR1</t>
  </si>
  <si>
    <t>Zafrir Rachel</t>
  </si>
  <si>
    <t>KH2</t>
  </si>
  <si>
    <t>Bucharest    ROMANIA</t>
  </si>
  <si>
    <t>GD1</t>
  </si>
  <si>
    <t>Govrin  Dafna</t>
  </si>
  <si>
    <t>ZR2</t>
  </si>
  <si>
    <t>GD2</t>
  </si>
  <si>
    <t>Tallinn          ESTONIA</t>
  </si>
  <si>
    <t>ZR3</t>
  </si>
  <si>
    <t>SD1</t>
  </si>
  <si>
    <t>Shvartsberg Dorit</t>
  </si>
  <si>
    <t>HM1</t>
  </si>
  <si>
    <t>Hornstein Maor</t>
  </si>
  <si>
    <t>OH1</t>
  </si>
  <si>
    <t>Oren Hila</t>
  </si>
  <si>
    <t>IV1</t>
  </si>
  <si>
    <t>Israel Vardit</t>
  </si>
  <si>
    <t>AH1</t>
  </si>
  <si>
    <t>Al -sayed HALED</t>
  </si>
  <si>
    <t>KH3</t>
  </si>
  <si>
    <t>BB1</t>
  </si>
  <si>
    <t>Bar Nadav Bosmat</t>
  </si>
  <si>
    <t>KH4</t>
  </si>
  <si>
    <t>KH5</t>
  </si>
  <si>
    <t>KH6</t>
  </si>
  <si>
    <t>KH7</t>
  </si>
  <si>
    <t>ZR4</t>
  </si>
  <si>
    <t>KA1</t>
  </si>
  <si>
    <t>Kesler Anat</t>
  </si>
  <si>
    <t xml:space="preserve">Computers, Speakers IpaD </t>
  </si>
  <si>
    <t>DIKAL</t>
  </si>
  <si>
    <t>translation</t>
  </si>
  <si>
    <t>Haklaot Bet Hamq</t>
  </si>
  <si>
    <t>Compania</t>
  </si>
  <si>
    <t>Translation to a conference in Estonia</t>
  </si>
  <si>
    <t>Translation of a summary report</t>
  </si>
  <si>
    <t>conferencs</t>
  </si>
  <si>
    <t xml:space="preserve">Mofet </t>
  </si>
  <si>
    <t>StaffCost_001 StaffCost_002</t>
  </si>
  <si>
    <t>Mihaela Stîngu</t>
  </si>
  <si>
    <t xml:space="preserve">1. Skype meeting for planning the meeting in Tallinn (June 2017) during which the partners establish the responsabilities of each partner and a draft agenda both for the visit and PMB meeting. 2. Internal meeting with the team members from the University of Bucharest in order to discuss the tasks needed to be completed for the Tallinn meeting. 3. Elaborating a concept paper about mentor education in Romania.4. Planning a training session about Mentor education practices in Romania for the meeting in Tallinn. </t>
  </si>
  <si>
    <t>1. Elaborating the documents requested by the International Relationships office of the University of Bucharest and completing  the documents for the team members requested by the Human Resources at UB.</t>
  </si>
  <si>
    <t xml:space="preserve">1. Internal meeting with the team members from the University of Bucharest in order to discuss the tasks needed to be completed for the Tallinn meeting. 2. Elaborating a concept paper about mentor education in Romania.3. Planning a training session about Mentor education practices in Romania for the meeting in Tallinn. </t>
  </si>
  <si>
    <t>1. Participating in the meetings in Tallinn.</t>
  </si>
  <si>
    <t>1.Internal meeting with UB team members to disseminate amoung ourselves the aspects discussed during the meetings in Tallinn.2. Documentation about the Syllabi of MITs and giving feedback</t>
  </si>
  <si>
    <t>1. Permanent communication with all partners in order to keep track of the implementation of training, workshops and meetings in MITs. 2. Completing the evaluation form about the meeting in Tallinn.</t>
  </si>
  <si>
    <t>1. Permanent communication with all partners in order to keep track of the implementation of training, workshops and meetings in MITs.</t>
  </si>
  <si>
    <t>1. Communication via email and skype to establish the agenda for the meeting in Israel in November 2017</t>
  </si>
  <si>
    <t>1. Documentation for planning the workshop that Ub team will hold in Israel about community learning and its connection with amplyfing student teachers voices.</t>
  </si>
  <si>
    <t>1. Communication with partners to finalize the agenda for the meeting in Israel and about ways to connect the workshops that each European partner will hold.</t>
  </si>
  <si>
    <t>1. Internal meeting with UB team members to plan the workshop about community learning. 2. Developing the workshop Community learning in the context of MITs</t>
  </si>
  <si>
    <t>1. Communication with partners in order to establish last details regarding the meeting in Israel.</t>
  </si>
  <si>
    <t>1. Completing the design for the workshop. 2. Holding the workshop. 3. Giving feedback to Israelian partners regarding the implementation of MITs.</t>
  </si>
  <si>
    <t>1. Internal meeting with UB team members in order to share the ideas and experiences took from the experience in Israel.</t>
  </si>
  <si>
    <t>1. Completing the evaluation of the meeting in Israel. 2. Permanent communication with all partners in order to keep track of the implementation of training, workshops and meetings in MITs. 3. Communication with partners in order to develop the evaluation activity and develop a research proposal.</t>
  </si>
  <si>
    <t xml:space="preserve">1. Communication via email/skype with partners in order to establish the agenda for the meetings in Exeter (March 2018). 2. Internal meeting with UB team members in order to plan the task regarding the presentation that UB team needs to hold in Exeter about Professional Learning.  </t>
  </si>
  <si>
    <t>1. Elaborating the document needed for the financial reporting.</t>
  </si>
  <si>
    <t>1. Communication via email/skype with partners in order to finalize the agenda for the meetings in Exeter (March 2018). 2. Documentation about factors that influence professional learning and finding ways to connect it with beggining teachers needs. 3. Internal meeting with UB team members to finalize the presentation Factors that influence professional learning that the UB team will held in Exeter.</t>
  </si>
  <si>
    <t>StaffCost_003 StaffCost_004</t>
  </si>
  <si>
    <t>Elena Marin</t>
  </si>
  <si>
    <t xml:space="preserve">1. Skype meeting for planning the meeting in Tallinn (June 2017) during which the partners establish the responsabilities of each partner and a draft agenda both for the visit and PMB meeting. 2. Internal meeting with the team members from the University of Bucharest in order to discuss the tasks needed to be completed for the Tallinn meeting. </t>
  </si>
  <si>
    <t xml:space="preserve">1. Elaborating a concept paper about mentor education in Romania.2. Planning a training session about Mentor education practices in Romania for the meeting in Tallinn. </t>
  </si>
  <si>
    <t>StaffCost_005 StaffCost_006</t>
  </si>
  <si>
    <t>Lucian Ciolan</t>
  </si>
  <si>
    <t xml:space="preserve">1. Internal meetings with the team members from the University of Bucharest in order to discuss the tasks needed to be completed for the Tallinn meeting. </t>
  </si>
  <si>
    <t>1. Completing the design for the workshop.</t>
  </si>
  <si>
    <t>StaffCost_007 StaffCost_008</t>
  </si>
  <si>
    <t>Romiță Iucu</t>
  </si>
  <si>
    <t>1. Communication via email/skype with partners in order to finalize the agenda for the meetings in Exeter (March 2018). 2. Documentation about factors that influence professional learning and finding ways to connect it with begining teachers needs. 3. Internal meeting with UB team members to finalize the presentation Factors that influence professional learning that the UB team will held in Exeter.</t>
  </si>
  <si>
    <t>Travel_001 Travel_002 Travel _003</t>
  </si>
  <si>
    <t>Tel Aviv, Israel</t>
  </si>
  <si>
    <t>Travel_004 Travel_005 Travel _006</t>
  </si>
  <si>
    <t>Tallinn, Estonia</t>
  </si>
  <si>
    <t>Travel_007 Travel_008 Travel _009</t>
  </si>
  <si>
    <t>Marin Elena</t>
  </si>
  <si>
    <t>Travel_010 Travel_011 Travel _012</t>
  </si>
  <si>
    <t>Travel_013 Travel_014 Travel _015</t>
  </si>
  <si>
    <t>Travel_016 Travel_017 Travel _018</t>
  </si>
  <si>
    <t>Romita Iucu</t>
  </si>
  <si>
    <t>Travel_019Travel_020 Travel _021</t>
  </si>
  <si>
    <t>Exeter, Great Britain</t>
  </si>
  <si>
    <t>Travel_022Travel_023 Travel _024</t>
  </si>
  <si>
    <t>Ramat Gan Israel</t>
  </si>
  <si>
    <t>Beer Sheva Israel</t>
  </si>
  <si>
    <t>Bnei Brak Israel</t>
  </si>
  <si>
    <t xml:space="preserve">48 days worked in the period between November 2016  and April 2017 </t>
  </si>
  <si>
    <t>provision of rooms, facilities and equipment to support the project</t>
  </si>
  <si>
    <t>P6-staff-001</t>
  </si>
  <si>
    <t>Karen Walshe</t>
  </si>
  <si>
    <t>Project set up meetings with academic staff</t>
  </si>
  <si>
    <t>Preparation meeting for B Smith's vivit to Israel; Start up meeting with post award team.</t>
  </si>
  <si>
    <t>Project team meeting; Project admin</t>
  </si>
  <si>
    <t>Project admin; preparation of materials; feedback meeting from B Smith's visit to Israel.</t>
  </si>
  <si>
    <t>Preparation for and discussions during project team meeting. Preparation of materials for project meeting in Bucharest</t>
  </si>
  <si>
    <t>Project management - Attendance at project meeting in Bucharest</t>
  </si>
  <si>
    <t>Attendance at project meeting in Bucharest</t>
  </si>
  <si>
    <t>Research into theoretical underpinnings</t>
  </si>
  <si>
    <t>Preparation for and attendance at Skype meeting with project director; meeting with team to discuss timesheets - project team meeting</t>
  </si>
  <si>
    <t xml:space="preserve">General admin (e.g timesheets; travel reports etc); Preparation for and contribution to Skype meetings; </t>
  </si>
  <si>
    <t xml:space="preserve">Preparation for and discussions during project team meeting. Development of theoretical underpinnings of project (e.g. self-determination theory; agentic engagement; professional identity). . </t>
  </si>
  <si>
    <t xml:space="preserve">Use of PROTEACH project related materials  (pictograms) on PGCE programme. Development of theoretical underpinnings of the project. </t>
  </si>
  <si>
    <t xml:space="preserve">Preparation for and attendance at project team meeting. Discussed project meeting in Tallin, and plans for project evaluation. Discussed proposal for whole project meeting in Exeter. Discussed book proposal. </t>
  </si>
  <si>
    <t>Preparation for and discussions during project team meeting</t>
  </si>
  <si>
    <t>Preparation for and discussions during project team meeting - focus on preparation for meeting in Israel and plans for visit to Exeter</t>
  </si>
  <si>
    <t>Preparation for meeting in Israel</t>
  </si>
  <si>
    <t>Attendance at project meeting in Israel</t>
  </si>
  <si>
    <t>Preparations for whole project meeting at Exeter in March 2018 (general admin)</t>
  </si>
  <si>
    <t>Preparation for whole project meeting at Exeter in March 2018 (e.g. development of materials around central theme (professional learning)</t>
  </si>
  <si>
    <t>P6-staff-002</t>
  </si>
  <si>
    <t>Bryan Smith</t>
  </si>
  <si>
    <t>Meeting with KW and attendance at kick off meeting in Tel Aviv</t>
  </si>
  <si>
    <t>Kick off meeting in Tel Aviv</t>
  </si>
  <si>
    <t xml:space="preserve">Preparation for and attendance at project team meetings </t>
  </si>
  <si>
    <t>Preparation of materials; feedback meeting from visit to Israel.</t>
  </si>
  <si>
    <t>P6-satff-003</t>
  </si>
  <si>
    <t>Emese Hall</t>
  </si>
  <si>
    <t>Attendance at whole project meeting in Tallinn</t>
  </si>
  <si>
    <t>Preparation for whole project meeting at Exeter March 2018</t>
  </si>
  <si>
    <t>P6-staff-004</t>
  </si>
  <si>
    <t>Lindsay Hetherington</t>
  </si>
  <si>
    <t>P6-staff-005</t>
  </si>
  <si>
    <t>Tom Ralph</t>
  </si>
  <si>
    <t>Project team meetings</t>
  </si>
  <si>
    <t>Preparation for and attendance at project meeting - discussion of theoretical underpinnings</t>
  </si>
  <si>
    <t>Project team meetings &amp; meet with KW - prep for March visit</t>
  </si>
  <si>
    <t>Meeting with KW, preparing travel arrangements doc for March visit</t>
  </si>
  <si>
    <t>P6-staff-006</t>
  </si>
  <si>
    <t>Vivienne Baumfield</t>
  </si>
  <si>
    <t>Familiarisation with reports and project updates and team discussions of feedback post Israel visit</t>
  </si>
  <si>
    <t>Research and presentation of theoretical perspective on professional formation using Activity Theory</t>
  </si>
  <si>
    <t>P6-travel-001</t>
  </si>
  <si>
    <t>Exeter</t>
  </si>
  <si>
    <t>P6-travel-002</t>
  </si>
  <si>
    <t>P6-travel-003</t>
  </si>
  <si>
    <t>P6-travel-004</t>
  </si>
  <si>
    <t>P6-travel-005</t>
  </si>
  <si>
    <t>P6-travel-006</t>
  </si>
  <si>
    <t>P6-travel-007</t>
  </si>
  <si>
    <t>Complementing the research input from the University of Exeter as well as ensuring the appropriateness of the teaching and training elements and, if necessary, helping to deliver these. Approximately 26 days at 214 Euros/day, which will be evidenced at actual costs to Exeter.</t>
  </si>
  <si>
    <t>Needed for the activities in Exeter for staff and students, and also for dissemination events to be held at the University.</t>
  </si>
  <si>
    <t>P1-staff-1-2017</t>
  </si>
  <si>
    <t>Eve Eisenschmidt</t>
  </si>
  <si>
    <t xml:space="preserve">Development of training units for mentors, teachers, colleges, pre-service teachers, workshops for dissemination </t>
  </si>
  <si>
    <t>Implementation of training and workshop events</t>
  </si>
  <si>
    <t>P3-staff-2-2017</t>
  </si>
  <si>
    <t>Merilyn Meristo</t>
  </si>
  <si>
    <t>Development of training units for pre-service teachers</t>
  </si>
  <si>
    <t>P4-staff-3-2017</t>
  </si>
  <si>
    <t>Kaia Köster</t>
  </si>
  <si>
    <t>Implementation of training for mentors and BTs</t>
  </si>
  <si>
    <t>P5-staff-4-2017</t>
  </si>
  <si>
    <t>Sirje Ideon</t>
  </si>
  <si>
    <t>Development of training units, mentoring in the induction period</t>
  </si>
  <si>
    <t>P2-staff-5-2017</t>
  </si>
  <si>
    <t>Katrin Poom-Valickis</t>
  </si>
  <si>
    <t>Development of training units  for teachers and pre-service teachers</t>
  </si>
  <si>
    <t>P1-staff-6-2017/18</t>
  </si>
  <si>
    <t>Preparing training units for mentors, teachers, analysis of the materials</t>
  </si>
  <si>
    <t>Development of training and workshop events  for teachers and pre-service teachers</t>
  </si>
  <si>
    <t>P3-staff-7-2017/18</t>
  </si>
  <si>
    <t>Development of training units  for mentors</t>
  </si>
  <si>
    <t>P2-staff-8-2017/18</t>
  </si>
  <si>
    <t>P4-staff-9-2017/18</t>
  </si>
  <si>
    <t xml:space="preserve">P1-travel-1-33/2217 </t>
  </si>
  <si>
    <t>P3-travel-1-33/397</t>
  </si>
  <si>
    <t>Bukarest, Romania</t>
  </si>
  <si>
    <t>P1-travel-1-33/2191</t>
  </si>
  <si>
    <t xml:space="preserve">P2-travel-1-33/2190 </t>
  </si>
  <si>
    <t>P4-travel-1-33/2195</t>
  </si>
  <si>
    <t>P6-travel-1-33/2147</t>
  </si>
  <si>
    <t>Kaija Kumpas-Lenk</t>
  </si>
  <si>
    <t xml:space="preserve">P2-travel-1-33/578 </t>
  </si>
  <si>
    <t xml:space="preserve">P3-travel-1-33/577 </t>
  </si>
  <si>
    <t>preparation training, seminar</t>
  </si>
  <si>
    <t>P8.1</t>
  </si>
  <si>
    <t>Rhonda Sofer</t>
  </si>
  <si>
    <t xml:space="preserve">Planning and coordinating the Israeli and Gordon team. Participating in national meetings. </t>
  </si>
  <si>
    <t xml:space="preserve">Reporting on Gordon's development of the program to coordinator and intermediary between coordinating imstitution and Gordon. Meetings with faculty at Gordon. Organizing the way in which program will be implemented in Gordon. Meetings with President and Financial Manager of Gordon.Meeting with Gordon PRPTEACH team before international meeting in Bucharest.  </t>
  </si>
  <si>
    <t>Working with PROTEACH Gordon team with workplan to oimplement PROTEACH MIT's</t>
  </si>
  <si>
    <t>P8.2</t>
  </si>
  <si>
    <t>Reporting on the planning and coordinating the Israeli and Gordon team</t>
  </si>
  <si>
    <t xml:space="preserve">Organizing and documenting the way the program will be implemented in Gordon. Meetings with President and Financial Manager of Gordon. </t>
  </si>
  <si>
    <t>P8.3</t>
  </si>
  <si>
    <t>Stan Sofer</t>
  </si>
  <si>
    <t>Planning, participating and reporting on preliminary financial meeting at Seminar Hakibbutzim.</t>
  </si>
  <si>
    <t>P8.4</t>
  </si>
  <si>
    <t>Igal Sheinis</t>
  </si>
  <si>
    <t xml:space="preserve">Setting up book-keeping (on line and hard copy) for Gordon. Communicating with Gordon's accounting and purchasing department in order to ensure that the program is managed according to European Comission Guidelines and rquirements for eligible costs. </t>
  </si>
  <si>
    <t xml:space="preserve">Reviewing and approving financial documents for the project </t>
  </si>
  <si>
    <t>P8.5</t>
  </si>
  <si>
    <t xml:space="preserve">Setting up book-keeping (on line and hard copy) for Gordon. </t>
  </si>
  <si>
    <t xml:space="preserve"> Updating and processing financial documents for the project. </t>
  </si>
  <si>
    <t>Quality check of financial book-keeping</t>
  </si>
  <si>
    <t>P8.6</t>
  </si>
  <si>
    <t>Lilach Yair</t>
  </si>
  <si>
    <t>Adminitstrative work with preparing project tasks. Organizing meetings.</t>
  </si>
  <si>
    <t xml:space="preserve">Adnistrative work with project tasks. Organizing meetings. </t>
  </si>
  <si>
    <t>P8.7</t>
  </si>
  <si>
    <t>Malka Zinker</t>
  </si>
  <si>
    <t xml:space="preserve">Preparing and participating in first consortium meeting at MOFET institute in Israel. Organizing and implementation of the project at Gordon College. </t>
  </si>
  <si>
    <t xml:space="preserve">Working  on PROTEACH's development teams for project implementation. </t>
  </si>
  <si>
    <t>P8.8</t>
  </si>
  <si>
    <t xml:space="preserve">Participating in online meetings: How to report on School's and College's events concerning PROTEACH project. Preparing PPT to introduce the preparations of the colleges: Sachnin, Talpyot, and Gordon. </t>
  </si>
  <si>
    <t xml:space="preserve">Participating in meetings and developing materials  for condortium meeting in Tallinn; Meetings with the Reali's and Tel Hai's principals and their teams for taking part in the MIT next year; role division among the school teams, setting dates for meetings and starting projects. </t>
  </si>
  <si>
    <t>P8.9</t>
  </si>
  <si>
    <t xml:space="preserve">Meetings at Tel Hai and Reali Schools building the MIT and developing syllabi. Participating in meeting at Kfar Ha Maccabiah-developing the evaluation of the MIT's. Meetings with Gordon's PROTEACH staff and Dr. Ditza Maskit to develop the evaluation of the project. Presenting PROTEACH project to Tel Hai's staff. Participating in MOFET to discuss Beit Berl's international conference, evaluation of the project, Exeter conference and courses in the colleges. </t>
  </si>
  <si>
    <t>P8.10</t>
  </si>
  <si>
    <t>Reviewing and approving financial statements for the project.</t>
  </si>
  <si>
    <t>P8.11</t>
  </si>
  <si>
    <t>Updating and processing financial documents for the project. Qualityt check of financial book-keeping.</t>
  </si>
  <si>
    <t>P8.12</t>
  </si>
  <si>
    <t xml:space="preserve">Administrative work with preparing project tasks. Organizing meetings. Logistic arrangements for flights and hotels. </t>
  </si>
  <si>
    <t>P8.13</t>
  </si>
  <si>
    <t xml:space="preserve">Deciding which schools to approach about setting up MIT’s (e.g. Reali and Tel Hai). Finalizing role division among the school teams and improving deadlines for project implementation. Participation in meetings and reviewing materials for consortium meeting in Tallinn. Meetings with PROTEACH Gordon staff about meetings in Tel Hai and Reali schools building the MIT’s. Reviewing syllabi for workshop. Meetings to set up evaluation team for Gordon’s MIT’s. Reviewing the presentation of PROTEACH project tom Tel Hai’s staff. Reviewing Gordon’s participation in dissemination event at Beit Berl, Exeter conference and courses in college. </t>
  </si>
  <si>
    <t>P8.14</t>
  </si>
  <si>
    <t xml:space="preserve">Working with the Gordon PROTEACH team in developing presentations for meeting in Tallinn and English translation and editing of the presentation, developing the syllabus for the MIT, translation from English to Hebrew. Working with the Gordon PROTEACH team on the material for dissemination for Beit Berl and UK. </t>
  </si>
  <si>
    <t>P8.15</t>
  </si>
  <si>
    <t>Organizing chart of participating members for Beit Berl  International Consortium meeting. Participating in PROTEACH meeting at Mofet Institute. Participating in International Consortium Meeting at Beit Berl College, Meetings with Dr. Liron Onn and Ms. Sarit Linker to work on report about the MIT's to the Erasmus representatiives in Israel. Meetings with Ms. Sarit Linker and Prof. Leyhu Zyzburg regarding evaluative research on the project. Organizing for and conducting workshop in Tel Hai School. Meetings with Dr. Fanny Shimoni and Dr. Michal Seri at Gordon College organizing topics accompanying the PROTEACH project at Gordon College, Interviewing 4 apprentice and new teachers at Hareali School.</t>
  </si>
  <si>
    <t>P8.16</t>
  </si>
  <si>
    <t xml:space="preserve">Meetings with Gordon's PROTEACH staff. Organizing towards meetings at Hakibutzim College and Exeter international consortium meeting. Interviewing apprentice and first year teachers for the evaluative process of the MIT's. Participation in PROTEACH meeting in MOFET. Working on midterm report with Rhonda. Preparing PPT for Exeter. Participating in international consortium meeting at Exeter University in UK. </t>
  </si>
  <si>
    <t>P8.17</t>
  </si>
  <si>
    <t>PROTEACH  dissemination at Gordon and Hakibbutzim Colleges,</t>
  </si>
  <si>
    <t xml:space="preserve">Tel Aviv, Israel </t>
  </si>
  <si>
    <t xml:space="preserve">Rhonda Sofer </t>
  </si>
  <si>
    <t xml:space="preserve">Sarit Linker </t>
  </si>
  <si>
    <t>Bucharest, Rumania</t>
  </si>
  <si>
    <t>Liron Onn</t>
  </si>
  <si>
    <t>P8.18</t>
  </si>
  <si>
    <t>Beit Berl, Israel</t>
  </si>
  <si>
    <t>P8.19</t>
  </si>
  <si>
    <t>P8.20</t>
  </si>
  <si>
    <t>P8.21</t>
  </si>
  <si>
    <t>P8.22</t>
  </si>
  <si>
    <t xml:space="preserve">Exeter, UK </t>
  </si>
  <si>
    <t>P8.23</t>
  </si>
  <si>
    <t xml:space="preserve">Vered Freedman </t>
  </si>
  <si>
    <t>P8.24</t>
  </si>
  <si>
    <t>P8.25</t>
  </si>
  <si>
    <t>P8.26</t>
  </si>
  <si>
    <t xml:space="preserve">Interactive Projector EPSON POWERLITE EB-680WI </t>
  </si>
  <si>
    <t xml:space="preserve">MDS Eliran Computers Inc. </t>
  </si>
  <si>
    <t>Dell desk top Computer 3464/i5 -7200 u/8gb/480gss/touch FHD/win 10 pro/3y</t>
  </si>
  <si>
    <t>BTECH Electronics LTD</t>
  </si>
  <si>
    <t>One lap top Dell E7480 I5-7300U SSD256</t>
  </si>
  <si>
    <t xml:space="preserve">Translation of 3 syllabi (mentors, new teachers, and apprentice teachers) </t>
  </si>
  <si>
    <t>Blue Lion Translation Services</t>
  </si>
  <si>
    <t>Institute's resources</t>
  </si>
  <si>
    <t xml:space="preserve">indirect costs for the university to implement the program  
</t>
  </si>
  <si>
    <t>WD19</t>
  </si>
  <si>
    <t>waleed dallasheh</t>
  </si>
  <si>
    <t>WD4</t>
  </si>
  <si>
    <t>zubidat ihab</t>
  </si>
  <si>
    <t>WD5</t>
  </si>
  <si>
    <t>hala mosa</t>
  </si>
  <si>
    <t>WD6</t>
  </si>
  <si>
    <t>Lian badarna</t>
  </si>
  <si>
    <t>WD1</t>
  </si>
  <si>
    <t>WD2</t>
  </si>
  <si>
    <t>WD0</t>
  </si>
  <si>
    <t>WD7</t>
  </si>
  <si>
    <t>WD8</t>
  </si>
  <si>
    <t>WD9</t>
  </si>
  <si>
    <t>salah fukra</t>
  </si>
  <si>
    <t>WD10</t>
  </si>
  <si>
    <t>WD11</t>
  </si>
  <si>
    <t>WD12</t>
  </si>
  <si>
    <t>WD13</t>
  </si>
  <si>
    <t>WD14</t>
  </si>
  <si>
    <t>WD15</t>
  </si>
  <si>
    <t>WD16</t>
  </si>
  <si>
    <t>WD18</t>
  </si>
  <si>
    <t>WD20</t>
  </si>
  <si>
    <t>WD21</t>
  </si>
  <si>
    <t>WD22</t>
  </si>
  <si>
    <t>WD23</t>
  </si>
  <si>
    <t>WD24</t>
  </si>
  <si>
    <t>WD25</t>
  </si>
  <si>
    <t>WD26</t>
  </si>
  <si>
    <t>WD27</t>
  </si>
  <si>
    <t>WD28</t>
  </si>
  <si>
    <t>WD29</t>
  </si>
  <si>
    <t>WD30</t>
  </si>
  <si>
    <t>WD31</t>
  </si>
  <si>
    <t>WD33</t>
  </si>
  <si>
    <t>WD35</t>
  </si>
  <si>
    <t>WD36</t>
  </si>
  <si>
    <t>WD37</t>
  </si>
  <si>
    <t>WD51</t>
  </si>
  <si>
    <t>Equipment: laptop, three tablets,printer, scanner, projector, video camera</t>
  </si>
  <si>
    <t>offece style</t>
  </si>
  <si>
    <t>WD41/WD42</t>
  </si>
  <si>
    <t>dallasheh waleed</t>
  </si>
  <si>
    <t>management jobs</t>
  </si>
  <si>
    <t>teaching and training</t>
  </si>
  <si>
    <t>preparation</t>
  </si>
  <si>
    <t>curuculum and sylabi</t>
  </si>
  <si>
    <t>contact with policy makers</t>
  </si>
  <si>
    <t>dessimination plan</t>
  </si>
  <si>
    <t>wD41/WD42</t>
  </si>
  <si>
    <t>dessimination activity</t>
  </si>
  <si>
    <t>WD41/WD43</t>
  </si>
  <si>
    <t>Coordinating MIT</t>
  </si>
  <si>
    <t>coordinating</t>
  </si>
  <si>
    <t>zubeidat ihab</t>
  </si>
  <si>
    <t>WD41/WD41</t>
  </si>
  <si>
    <t>dessemination activhty</t>
  </si>
  <si>
    <t>salery</t>
  </si>
  <si>
    <t>Avigaiel Tzabary</t>
  </si>
  <si>
    <t xml:space="preserve">exposing the project to officials in the local authority, choosing schools to participate in the project </t>
  </si>
  <si>
    <t>learning about the project and its procedures, planning ways for implementation, establishing a college steering committee</t>
  </si>
  <si>
    <t>Idit Pasternak</t>
  </si>
  <si>
    <t xml:space="preserve">learning about the project and its procedures, planning ways for implementation, establishing a college steering committee, exposing the project to officials in the local authority, choosing schools to participate in the project, meeting with schools managers </t>
  </si>
  <si>
    <t>preparing meetings with authorities and policy makers in Ministry of Education</t>
  </si>
  <si>
    <t>creating contacts between education authorities, schools and college, preparing reporting to produce at Bucharest</t>
  </si>
  <si>
    <t>Rachel Holzblat</t>
  </si>
  <si>
    <t>planning tutors workshop and sylabuss for an academic course for pre-service teachers</t>
  </si>
  <si>
    <t>planning tutors workshop to introduce at Tallinn, presenting the MIT principles to students who are intended to participate in the project</t>
  </si>
  <si>
    <t>summary of insights from the Tallinn conference and presentation to the college management, a team meeting prior to opening the MIT at Talpiot and recruiting students</t>
  </si>
  <si>
    <t>Preparation of an opening meeting for the MIT staff, presentation of the MIT's exposure to the teachers' teams, presentation of principles and methods of operation</t>
  </si>
  <si>
    <t>presentation of the MIT's exposure to the teachers' teams</t>
  </si>
  <si>
    <t>coordinating the opening of Talpiot Mits, an opening meeting at schools</t>
  </si>
  <si>
    <t>coordinating the opening of Talpiot Mits, an opening meeting at schools, presenting the project to the academic staff of Talpiot</t>
  </si>
  <si>
    <t>planning evaluation tools</t>
  </si>
  <si>
    <t>selection of interns and new teacher who will participate at Talpiot MIT</t>
  </si>
  <si>
    <t>selection of interns and new teacher who will participate at Talpiot MIT, meeting with schools' managments, workshops at schools dealing with classroom management and discipline issues</t>
  </si>
  <si>
    <t>reports and administration activities</t>
  </si>
  <si>
    <t>conducting a workshop on the school as a system and as a learning organization</t>
  </si>
  <si>
    <t xml:space="preserve"> planning workshops;  conducting 2 workshops: a. the school as a system and as a learning organization, b. towards semi-annual feedback;  meeting with school management team, updating the supervision and managers, and setting dates for their integration into the workshops   </t>
  </si>
  <si>
    <t>meetings with the headmaster of the college, inspectors and headmaster of schools, conducting a workshop on the value perception of the school</t>
  </si>
  <si>
    <t>beginning the research, conducting interviews and questionnaries</t>
  </si>
  <si>
    <t>meeting with the headmaster of the college, conducting a workshop on the value perception of the school</t>
  </si>
  <si>
    <t xml:space="preserve">staff meetings and presenting the MIT model at he meeting of the Team for Value Education, and Ministry of Education
</t>
  </si>
  <si>
    <t xml:space="preserve"> planning workshops;  conducting 2 workshops: a. the teacher as leader (reward and punishment), b.Parents and teachers - necessary alliance</t>
  </si>
  <si>
    <t>staff meetings, getting insights from research interviews, preparation to exeter seminar, administration activities</t>
  </si>
  <si>
    <t xml:space="preserve">staff meetings,  preparing to the next academic year at schools, </t>
  </si>
  <si>
    <t>staff meetings, analizing research insights, meeting with educational supervisors,  preparation to exeter seminar, preparing to the next academic year at schools</t>
  </si>
  <si>
    <t>staff meetings,  meeting with educational supervisors,  preparation to exeter seminar, preparing to the next academic year at schools, conducting a workshop about managing the teacher's time, and ethical dilemmas</t>
  </si>
  <si>
    <t>p10-travell-1001</t>
  </si>
  <si>
    <t>p10-travell-2001</t>
  </si>
  <si>
    <t>p10-travell-1002</t>
  </si>
  <si>
    <t>p10-travell-3002</t>
  </si>
  <si>
    <t>p10-travell-1003</t>
  </si>
  <si>
    <t xml:space="preserve">Kfar Saba </t>
  </si>
  <si>
    <t>p10-travell-2003</t>
  </si>
  <si>
    <t>p10-travell-3003</t>
  </si>
  <si>
    <t>p10-travell-4003</t>
  </si>
  <si>
    <t>Reina Reiner</t>
  </si>
  <si>
    <t>p10-travell-1004</t>
  </si>
  <si>
    <t>Tel Aviv yafo Israel</t>
  </si>
  <si>
    <t>p10-travell-2004</t>
  </si>
  <si>
    <t>p10-travell-4004</t>
  </si>
  <si>
    <t>p10-travell-1005</t>
  </si>
  <si>
    <t>p10-travell-2005</t>
  </si>
  <si>
    <t>p10-travell-3005</t>
  </si>
  <si>
    <t>p10-travell-4005</t>
  </si>
  <si>
    <t>p10-travell-1008</t>
  </si>
  <si>
    <t>p10-travell-2008</t>
  </si>
  <si>
    <t>p10-travell-3008</t>
  </si>
  <si>
    <t>p10-travell-1009</t>
  </si>
  <si>
    <t>p10-travell-2009</t>
  </si>
  <si>
    <t>p10-travell-1010</t>
  </si>
  <si>
    <t>p10-travell-2010</t>
  </si>
  <si>
    <t>p10-travell-3010</t>
  </si>
  <si>
    <t>p10-travell-1011</t>
  </si>
  <si>
    <t>p10-travell-2011</t>
  </si>
  <si>
    <t>p10-travell-3011</t>
  </si>
  <si>
    <t>p10-travell-2012</t>
  </si>
  <si>
    <t>p10-travell-2013</t>
  </si>
  <si>
    <t>p10-travell-2014</t>
  </si>
  <si>
    <t>p10-travell-1015</t>
  </si>
  <si>
    <t>p10-travell-2015</t>
  </si>
  <si>
    <t>p10-travell-2016</t>
  </si>
  <si>
    <t>p10-travell-1017</t>
  </si>
  <si>
    <t>Exeter, U.K.</t>
  </si>
  <si>
    <t>p10-travell-2017</t>
  </si>
  <si>
    <t>p10-travell-3017</t>
  </si>
  <si>
    <t>p10-equip-2017900000646</t>
  </si>
  <si>
    <t>2 computers, Dell Inspiron 7560 WIN 10 Hebre</t>
  </si>
  <si>
    <t>Bezeq</t>
  </si>
  <si>
    <t>p10-equip-61215</t>
  </si>
  <si>
    <t xml:space="preserve">1 scanner-photocopier HP426FDN, 4 tablets samsung 10.1 T580 wifi 16GB, 1 projector optoma+400,  video camera panasonic V785 with tripod </t>
  </si>
  <si>
    <t>Oricon</t>
  </si>
  <si>
    <t>p10-sub-9219</t>
  </si>
  <si>
    <t>Notarized certificate for translation of documents</t>
  </si>
  <si>
    <t>Aviva Shohat Notary</t>
  </si>
  <si>
    <t>p10-sub-104979</t>
  </si>
  <si>
    <t>translation of documents</t>
  </si>
  <si>
    <t>Haklaut Beit Haemek, Rodgers</t>
  </si>
  <si>
    <t>p10-sub-945</t>
  </si>
  <si>
    <t>Domen Michal</t>
  </si>
  <si>
    <t>p10-sub-105102</t>
  </si>
  <si>
    <t>p10-sub-105179</t>
  </si>
  <si>
    <t>Staff meeting, administrative support, workshops, training sessions, translation, research.</t>
  </si>
  <si>
    <t>TS-P-01</t>
  </si>
  <si>
    <t>Jean-Luc Patry</t>
  </si>
  <si>
    <t>Preparation and follow-up trips to Tallin and Tel Aviv, diverse organization of content for presentations;</t>
  </si>
  <si>
    <t>TS-L-01</t>
  </si>
  <si>
    <t>Lydia Linortner</t>
  </si>
  <si>
    <t>Administration</t>
  </si>
  <si>
    <t>TS-W-01</t>
  </si>
  <si>
    <t>Sieglinde Weyringer</t>
  </si>
  <si>
    <t>First Consortium Meeting</t>
  </si>
  <si>
    <t>TS-L-02</t>
  </si>
  <si>
    <t>Preparation and follow-up trips to Tel Aviv, Bucarest, Tallin, Tel Aviv , Exeter. Diverse organization of content for presentations;</t>
  </si>
  <si>
    <t>TR-P-02</t>
  </si>
  <si>
    <t>Salzburg/Austria</t>
  </si>
  <si>
    <t>Bucarest/Romania</t>
  </si>
  <si>
    <t>TR-P-03</t>
  </si>
  <si>
    <t>Tallin/Estonia</t>
  </si>
  <si>
    <t>TR-W-01</t>
  </si>
  <si>
    <t>Tel Aviv/Israel</t>
  </si>
  <si>
    <t>TR-L-01</t>
  </si>
  <si>
    <t>TR-L-02</t>
  </si>
  <si>
    <t>TR-L-03</t>
  </si>
  <si>
    <t>TR-P-04</t>
  </si>
  <si>
    <t>TR-L-04</t>
  </si>
  <si>
    <t>TR-L-05</t>
  </si>
  <si>
    <t>Exeter/England</t>
  </si>
  <si>
    <t>IL090127880000000052888</t>
  </si>
  <si>
    <t>Sakhnin Israel</t>
  </si>
  <si>
    <t>Ber sheva Israel</t>
  </si>
  <si>
    <t>Exeter, UK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</si>
</sst>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0_ ;\-#,##0\ "/>
    <numFmt numFmtId="165" formatCode="#,##0.00_ ;\-#,##0.00\ "/>
    <numFmt numFmtId="166" formatCode="d/mm/yy;@"/>
    <numFmt numFmtId="167" formatCode="dd/mm/yy;@"/>
    <numFmt numFmtId="168" formatCode="0.00000"/>
  </numFmts>
  <fonts count="28" x14ac:knownFonts="1">
    <font>
      <sz val="11"/>
      <color theme="1"/>
      <name val="Calibri"/>
      <family val="2"/>
      <scheme val="minor"/>
    </font>
    <font>
      <u/>
      <sz val="10"/>
      <color indexed="12"/>
      <name val="Arial"/>
      <family val="2"/>
    </font>
    <font>
      <sz val="11"/>
      <color theme="1"/>
      <name val="Calibri"/>
      <family val="2"/>
      <scheme val="minor"/>
    </font>
    <font>
      <sz val="10"/>
      <name val="Arial"/>
      <family val="2"/>
    </font>
    <font>
      <sz val="14"/>
      <name val="Arial Narrow"/>
      <family val="2"/>
    </font>
    <font>
      <b/>
      <sz val="14"/>
      <name val="Arial Narrow"/>
      <family val="2"/>
    </font>
    <font>
      <b/>
      <sz val="11"/>
      <color theme="1"/>
      <name val="Calibri"/>
      <family val="2"/>
      <scheme val="minor"/>
    </font>
    <font>
      <sz val="14"/>
      <color rgb="FFFF0000"/>
      <name val="Arial Narrow"/>
      <family val="2"/>
    </font>
    <font>
      <b/>
      <sz val="14"/>
      <color rgb="FFFF0000"/>
      <name val="Arial Narrow"/>
      <family val="2"/>
    </font>
    <font>
      <b/>
      <sz val="14"/>
      <color theme="1"/>
      <name val="Arial Narrow"/>
      <family val="2"/>
    </font>
    <font>
      <b/>
      <sz val="18"/>
      <name val="Arial Narrow"/>
      <family val="2"/>
    </font>
    <font>
      <sz val="14"/>
      <name val="Arial"/>
      <family val="2"/>
    </font>
    <font>
      <b/>
      <u/>
      <sz val="14"/>
      <name val="Arial Narrow"/>
      <family val="2"/>
    </font>
    <font>
      <sz val="14"/>
      <color theme="1"/>
      <name val="Arial Narrow"/>
      <family val="2"/>
    </font>
    <font>
      <i/>
      <sz val="14"/>
      <name val="Arial Narrow"/>
      <family val="2"/>
    </font>
    <font>
      <u/>
      <sz val="11"/>
      <color theme="10"/>
      <name val="Calibri"/>
      <family val="2"/>
      <scheme val="minor"/>
    </font>
    <font>
      <b/>
      <sz val="12"/>
      <name val="Arial"/>
      <family val="2"/>
    </font>
    <font>
      <b/>
      <sz val="14"/>
      <color rgb="FFFF0000"/>
      <name val="Calibri"/>
      <family val="2"/>
    </font>
    <font>
      <b/>
      <i/>
      <sz val="14"/>
      <name val="Arial Narrow"/>
      <family val="2"/>
    </font>
    <font>
      <sz val="9"/>
      <name val="Arial Narrow"/>
      <family val="2"/>
    </font>
    <font>
      <b/>
      <sz val="9"/>
      <name val="Arial Narrow"/>
      <family val="2"/>
    </font>
    <font>
      <b/>
      <sz val="14"/>
      <name val="Arial"/>
      <family val="2"/>
    </font>
    <font>
      <b/>
      <u/>
      <sz val="10"/>
      <name val="Arial"/>
      <family val="2"/>
    </font>
    <font>
      <b/>
      <sz val="10"/>
      <name val="Arial"/>
      <family val="2"/>
    </font>
    <font>
      <i/>
      <sz val="10"/>
      <name val="Arial"/>
      <family val="2"/>
    </font>
    <font>
      <b/>
      <sz val="10"/>
      <name val="Calibri"/>
      <family val="2"/>
    </font>
    <font>
      <sz val="10"/>
      <color theme="1"/>
      <name val="Arial"/>
      <family val="2"/>
    </font>
    <font>
      <b/>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00B0F0"/>
        <bgColor indexed="64"/>
      </patternFill>
    </fill>
    <fill>
      <patternFill patternType="solid">
        <fgColor theme="2" tint="-0.499984740745262"/>
        <bgColor indexed="64"/>
      </patternFill>
    </fill>
    <fill>
      <patternFill patternType="solid">
        <fgColor theme="3"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3" fontId="2" fillId="0" borderId="0" applyFont="0" applyFill="0" applyBorder="0" applyAlignment="0" applyProtection="0"/>
    <xf numFmtId="0" fontId="1" fillId="0" borderId="0" applyNumberFormat="0" applyFill="0" applyBorder="0" applyAlignment="0" applyProtection="0">
      <alignment vertical="top"/>
      <protection locked="0"/>
    </xf>
    <xf numFmtId="0" fontId="3" fillId="0" borderId="0"/>
    <xf numFmtId="0" fontId="15" fillId="0" borderId="0" applyNumberFormat="0" applyFill="0" applyBorder="0" applyAlignment="0" applyProtection="0"/>
  </cellStyleXfs>
  <cellXfs count="276">
    <xf numFmtId="0" fontId="0" fillId="0" borderId="0" xfId="0"/>
    <xf numFmtId="0" fontId="0" fillId="0" borderId="0" xfId="0" applyFont="1" applyProtection="1"/>
    <xf numFmtId="0" fontId="0" fillId="0" borderId="1" xfId="0" applyFont="1" applyBorder="1" applyProtection="1"/>
    <xf numFmtId="0" fontId="0" fillId="0" borderId="0" xfId="0" applyFont="1" applyBorder="1" applyProtection="1"/>
    <xf numFmtId="0" fontId="0" fillId="0" borderId="0" xfId="0" applyFont="1" applyFill="1" applyBorder="1" applyProtection="1"/>
    <xf numFmtId="0" fontId="4" fillId="0" borderId="0" xfId="0" applyFont="1" applyFill="1" applyBorder="1" applyAlignment="1" applyProtection="1"/>
    <xf numFmtId="0" fontId="7" fillId="0" borderId="0" xfId="0" applyFont="1" applyFill="1" applyBorder="1" applyAlignment="1" applyProtection="1">
      <alignment vertical="center"/>
    </xf>
    <xf numFmtId="0" fontId="4" fillId="0" borderId="0" xfId="0" applyFont="1" applyAlignment="1" applyProtection="1"/>
    <xf numFmtId="0" fontId="5" fillId="0" borderId="0" xfId="0" applyFont="1" applyFill="1" applyBorder="1" applyAlignment="1" applyProtection="1"/>
    <xf numFmtId="0" fontId="5" fillId="0" borderId="3" xfId="0" applyFont="1" applyFill="1" applyBorder="1" applyAlignment="1" applyProtection="1"/>
    <xf numFmtId="0" fontId="5" fillId="0" borderId="6" xfId="0" applyFont="1" applyFill="1" applyBorder="1" applyAlignment="1" applyProtection="1"/>
    <xf numFmtId="0" fontId="5" fillId="0" borderId="1" xfId="0" applyNumberFormat="1" applyFont="1" applyFill="1" applyBorder="1" applyAlignment="1" applyProtection="1">
      <alignment horizontal="left" vertical="center"/>
    </xf>
    <xf numFmtId="43" fontId="4" fillId="0" borderId="1" xfId="0" applyNumberFormat="1" applyFont="1" applyFill="1" applyBorder="1" applyAlignment="1" applyProtection="1">
      <alignment horizontal="right" vertical="center"/>
    </xf>
    <xf numFmtId="43" fontId="5" fillId="2" borderId="1" xfId="0" applyNumberFormat="1" applyFont="1" applyFill="1" applyBorder="1" applyAlignment="1" applyProtection="1">
      <alignment horizontal="right" vertical="center"/>
    </xf>
    <xf numFmtId="43" fontId="5" fillId="4" borderId="1" xfId="0" applyNumberFormat="1" applyFont="1" applyFill="1" applyBorder="1" applyAlignment="1" applyProtection="1">
      <alignment horizontal="right" vertical="center"/>
    </xf>
    <xf numFmtId="0" fontId="4" fillId="0" borderId="3" xfId="0" applyFont="1" applyFill="1" applyBorder="1" applyAlignment="1" applyProtection="1"/>
    <xf numFmtId="0" fontId="4" fillId="0" borderId="6" xfId="0" applyFont="1" applyFill="1" applyBorder="1" applyAlignment="1" applyProtection="1"/>
    <xf numFmtId="0" fontId="4" fillId="0" borderId="7" xfId="0" applyFont="1" applyFill="1" applyBorder="1" applyAlignment="1" applyProtection="1"/>
    <xf numFmtId="0" fontId="4" fillId="0" borderId="5" xfId="0" applyFont="1" applyFill="1" applyBorder="1" applyAlignment="1" applyProtection="1"/>
    <xf numFmtId="0" fontId="4" fillId="0" borderId="9" xfId="0" applyFont="1" applyFill="1" applyBorder="1" applyAlignment="1" applyProtection="1"/>
    <xf numFmtId="0" fontId="5" fillId="0" borderId="9" xfId="0" applyFont="1" applyFill="1" applyBorder="1" applyAlignment="1" applyProtection="1"/>
    <xf numFmtId="0" fontId="5" fillId="0" borderId="7" xfId="0" applyFont="1" applyFill="1" applyBorder="1" applyAlignment="1" applyProtection="1"/>
    <xf numFmtId="0" fontId="5" fillId="0" borderId="5" xfId="0" applyFont="1" applyFill="1" applyBorder="1" applyAlignment="1" applyProtection="1"/>
    <xf numFmtId="0" fontId="14" fillId="0" borderId="0" xfId="0" applyFont="1" applyAlignment="1" applyProtection="1"/>
    <xf numFmtId="0" fontId="0" fillId="0" borderId="1" xfId="0" applyFont="1" applyBorder="1" applyAlignment="1" applyProtection="1">
      <alignment horizontal="left" vertical="center"/>
    </xf>
    <xf numFmtId="0" fontId="4" fillId="3"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4" fontId="5" fillId="2" borderId="1" xfId="0" applyNumberFormat="1" applyFont="1" applyFill="1" applyBorder="1" applyAlignment="1" applyProtection="1">
      <alignment horizontal="right" vertical="center" indent="1"/>
    </xf>
    <xf numFmtId="164" fontId="4" fillId="3"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xf>
    <xf numFmtId="0" fontId="5" fillId="0" borderId="3" xfId="0" applyFont="1" applyFill="1" applyBorder="1" applyAlignment="1" applyProtection="1">
      <alignment horizontal="center"/>
    </xf>
    <xf numFmtId="0" fontId="5" fillId="0" borderId="6" xfId="0" applyFont="1" applyFill="1" applyBorder="1" applyAlignment="1" applyProtection="1">
      <alignment horizontal="center"/>
    </xf>
    <xf numFmtId="0" fontId="5" fillId="0" borderId="5" xfId="0" applyFont="1" applyFill="1" applyBorder="1" applyAlignment="1" applyProtection="1">
      <alignment horizontal="center"/>
    </xf>
    <xf numFmtId="0" fontId="5" fillId="0" borderId="0" xfId="0" applyFont="1" applyFill="1" applyBorder="1" applyAlignment="1" applyProtection="1">
      <alignment horizontal="center"/>
    </xf>
    <xf numFmtId="0" fontId="6" fillId="2" borderId="1" xfId="0" applyFont="1" applyFill="1" applyBorder="1" applyAlignment="1" applyProtection="1">
      <alignment horizontal="center" vertical="center"/>
    </xf>
    <xf numFmtId="0" fontId="0" fillId="4" borderId="1" xfId="0" applyFont="1" applyFill="1" applyBorder="1" applyAlignment="1" applyProtection="1">
      <alignment horizontal="center" vertical="center"/>
    </xf>
    <xf numFmtId="0" fontId="0" fillId="4" borderId="1" xfId="0" applyFont="1" applyFill="1" applyBorder="1" applyProtection="1"/>
    <xf numFmtId="4" fontId="0" fillId="4" borderId="1" xfId="0" applyNumberFormat="1" applyFont="1" applyFill="1" applyBorder="1" applyProtection="1"/>
    <xf numFmtId="0" fontId="0" fillId="4" borderId="0" xfId="0" applyFont="1" applyFill="1" applyBorder="1" applyProtection="1"/>
    <xf numFmtId="0" fontId="0" fillId="0" borderId="0" xfId="0" applyFont="1" applyFill="1" applyProtection="1"/>
    <xf numFmtId="0" fontId="0" fillId="5" borderId="1" xfId="0" applyFont="1" applyFill="1" applyBorder="1" applyAlignment="1" applyProtection="1">
      <alignment horizontal="center" vertical="center"/>
    </xf>
    <xf numFmtId="0" fontId="0" fillId="5" borderId="1" xfId="0" applyFont="1" applyFill="1" applyBorder="1" applyProtection="1"/>
    <xf numFmtId="4" fontId="0" fillId="5" borderId="1" xfId="0" applyNumberFormat="1" applyFont="1" applyFill="1" applyBorder="1" applyProtection="1"/>
    <xf numFmtId="0" fontId="0" fillId="6" borderId="1" xfId="0" applyFont="1" applyFill="1" applyBorder="1" applyAlignment="1" applyProtection="1">
      <alignment horizontal="center" vertical="center"/>
    </xf>
    <xf numFmtId="0" fontId="0" fillId="6" borderId="1" xfId="0" applyFont="1" applyFill="1" applyBorder="1" applyProtection="1"/>
    <xf numFmtId="4" fontId="0" fillId="6" borderId="1" xfId="0" applyNumberFormat="1" applyFont="1" applyFill="1" applyBorder="1" applyProtection="1"/>
    <xf numFmtId="0" fontId="0" fillId="7" borderId="1" xfId="0" applyFont="1" applyFill="1" applyBorder="1" applyAlignment="1" applyProtection="1">
      <alignment horizontal="center" vertical="center"/>
    </xf>
    <xf numFmtId="0" fontId="0" fillId="7" borderId="1" xfId="0" applyFont="1" applyFill="1" applyBorder="1" applyProtection="1"/>
    <xf numFmtId="4" fontId="0" fillId="7" borderId="1" xfId="0" applyNumberFormat="1" applyFont="1" applyFill="1" applyBorder="1" applyProtection="1"/>
    <xf numFmtId="0" fontId="0" fillId="8" borderId="1" xfId="0" applyFont="1" applyFill="1" applyBorder="1" applyAlignment="1" applyProtection="1">
      <alignment horizontal="center" vertical="center"/>
    </xf>
    <xf numFmtId="0" fontId="0" fillId="8" borderId="1" xfId="0" applyFont="1" applyFill="1" applyBorder="1" applyProtection="1"/>
    <xf numFmtId="4" fontId="0" fillId="8" borderId="1" xfId="0" applyNumberFormat="1" applyFont="1" applyFill="1" applyBorder="1" applyProtection="1"/>
    <xf numFmtId="0" fontId="0" fillId="9" borderId="1" xfId="0" applyFont="1" applyFill="1" applyBorder="1" applyAlignment="1" applyProtection="1">
      <alignment horizontal="center" vertical="center"/>
    </xf>
    <xf numFmtId="0" fontId="0" fillId="9" borderId="1" xfId="0" applyFont="1" applyFill="1" applyBorder="1" applyProtection="1"/>
    <xf numFmtId="4" fontId="0" fillId="9" borderId="1" xfId="0" applyNumberFormat="1" applyFont="1" applyFill="1" applyBorder="1" applyProtection="1"/>
    <xf numFmtId="0" fontId="0" fillId="10" borderId="1" xfId="0" applyFont="1" applyFill="1" applyBorder="1" applyAlignment="1" applyProtection="1">
      <alignment horizontal="center" vertical="center"/>
    </xf>
    <xf numFmtId="0" fontId="0" fillId="10" borderId="1" xfId="0" applyFont="1" applyFill="1" applyBorder="1" applyProtection="1"/>
    <xf numFmtId="4" fontId="0" fillId="10" borderId="1" xfId="0" applyNumberFormat="1" applyFont="1" applyFill="1" applyBorder="1" applyProtection="1"/>
    <xf numFmtId="0" fontId="0" fillId="11" borderId="1" xfId="0" applyFont="1" applyFill="1" applyBorder="1" applyAlignment="1" applyProtection="1">
      <alignment horizontal="center" vertical="center"/>
    </xf>
    <xf numFmtId="0" fontId="0" fillId="11" borderId="1" xfId="0" applyFont="1" applyFill="1" applyBorder="1" applyProtection="1"/>
    <xf numFmtId="4" fontId="0" fillId="11" borderId="1" xfId="0" applyNumberFormat="1" applyFont="1" applyFill="1" applyBorder="1" applyProtection="1"/>
    <xf numFmtId="0" fontId="4" fillId="0" borderId="0" xfId="0" applyFont="1" applyFill="1" applyBorder="1" applyAlignment="1" applyProtection="1">
      <alignment horizontal="center" vertical="center"/>
    </xf>
    <xf numFmtId="43" fontId="4" fillId="0" borderId="1" xfId="0" applyNumberFormat="1" applyFont="1" applyFill="1" applyBorder="1" applyAlignment="1" applyProtection="1">
      <alignment horizontal="right" vertical="center" indent="2"/>
    </xf>
    <xf numFmtId="43" fontId="5" fillId="2" borderId="1" xfId="0" applyNumberFormat="1" applyFont="1" applyFill="1" applyBorder="1" applyAlignment="1" applyProtection="1">
      <alignment horizontal="right" vertical="center" indent="2"/>
    </xf>
    <xf numFmtId="43" fontId="5" fillId="4" borderId="1" xfId="0" applyNumberFormat="1" applyFont="1" applyFill="1" applyBorder="1" applyAlignment="1" applyProtection="1">
      <alignment horizontal="right" vertical="center" indent="2"/>
    </xf>
    <xf numFmtId="0" fontId="4" fillId="0" borderId="1" xfId="0" applyNumberFormat="1" applyFont="1" applyFill="1" applyBorder="1" applyAlignment="1" applyProtection="1">
      <alignment horizontal="left" vertical="center" wrapText="1"/>
    </xf>
    <xf numFmtId="0" fontId="4" fillId="0" borderId="0" xfId="0" applyFont="1" applyFill="1" applyBorder="1" applyAlignment="1" applyProtection="1">
      <alignment wrapText="1"/>
    </xf>
    <xf numFmtId="0" fontId="4" fillId="0" borderId="0" xfId="0" applyFont="1" applyFill="1" applyBorder="1" applyAlignment="1" applyProtection="1">
      <alignment vertical="center"/>
    </xf>
    <xf numFmtId="165" fontId="4" fillId="0" borderId="1" xfId="0" applyNumberFormat="1" applyFont="1" applyFill="1" applyBorder="1" applyAlignment="1" applyProtection="1">
      <alignment horizontal="right" vertical="center" wrapText="1" indent="1"/>
    </xf>
    <xf numFmtId="0" fontId="8" fillId="0" borderId="0" xfId="0" applyFont="1" applyAlignment="1" applyProtection="1">
      <alignment vertical="center"/>
    </xf>
    <xf numFmtId="43" fontId="5" fillId="2" borderId="13" xfId="0" applyNumberFormat="1" applyFont="1" applyFill="1" applyBorder="1" applyAlignment="1" applyProtection="1">
      <alignment horizontal="right" vertical="center" indent="2"/>
    </xf>
    <xf numFmtId="165" fontId="4" fillId="3" borderId="1" xfId="0" applyNumberFormat="1" applyFont="1" applyFill="1" applyBorder="1" applyAlignment="1" applyProtection="1">
      <alignment horizontal="right" vertical="center" wrapText="1" indent="1"/>
      <protection locked="0"/>
    </xf>
    <xf numFmtId="10" fontId="5" fillId="0" borderId="0" xfId="0" applyNumberFormat="1" applyFont="1" applyFill="1" applyBorder="1" applyAlignment="1" applyProtection="1">
      <alignment horizontal="center" vertical="center"/>
    </xf>
    <xf numFmtId="10" fontId="5" fillId="0" borderId="6" xfId="0" applyNumberFormat="1" applyFont="1" applyFill="1" applyBorder="1" applyAlignment="1" applyProtection="1">
      <alignment horizontal="center" vertical="center"/>
    </xf>
    <xf numFmtId="167" fontId="4" fillId="3"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5" fillId="2" borderId="10" xfId="2" applyFont="1" applyFill="1" applyBorder="1" applyAlignment="1" applyProtection="1">
      <alignment horizontal="center" vertical="center" wrapText="1"/>
    </xf>
    <xf numFmtId="0" fontId="8" fillId="0" borderId="5" xfId="0" applyFont="1" applyFill="1" applyBorder="1" applyAlignment="1" applyProtection="1">
      <alignment vertical="center"/>
    </xf>
    <xf numFmtId="10" fontId="9" fillId="0" borderId="0" xfId="0" applyNumberFormat="1" applyFont="1" applyFill="1" applyBorder="1" applyAlignment="1" applyProtection="1">
      <alignment horizontal="center" vertical="center"/>
    </xf>
    <xf numFmtId="0" fontId="5" fillId="2" borderId="1" xfId="2" applyFont="1" applyFill="1" applyBorder="1" applyAlignment="1" applyProtection="1">
      <alignment horizontal="center" vertical="center" wrapText="1"/>
    </xf>
    <xf numFmtId="0" fontId="12" fillId="2" borderId="1" xfId="2" applyFont="1" applyFill="1" applyBorder="1" applyAlignment="1" applyProtection="1">
      <alignment horizontal="center" vertical="center" wrapText="1"/>
    </xf>
    <xf numFmtId="164" fontId="4" fillId="0" borderId="1" xfId="0" applyNumberFormat="1" applyFont="1" applyFill="1" applyBorder="1" applyAlignment="1" applyProtection="1">
      <alignment horizontal="right" vertical="center" wrapText="1" indent="1"/>
    </xf>
    <xf numFmtId="165" fontId="4" fillId="2" borderId="1" xfId="0" applyNumberFormat="1" applyFont="1" applyFill="1" applyBorder="1" applyAlignment="1" applyProtection="1">
      <alignment horizontal="right" vertical="center" wrapText="1" indent="1"/>
    </xf>
    <xf numFmtId="14" fontId="4" fillId="3" borderId="1" xfId="0" applyNumberFormat="1" applyFont="1" applyFill="1" applyBorder="1" applyAlignment="1" applyProtection="1">
      <alignment horizontal="center" vertical="center" wrapText="1"/>
      <protection locked="0"/>
    </xf>
    <xf numFmtId="3" fontId="13" fillId="3" borderId="1" xfId="0" applyNumberFormat="1" applyFont="1" applyFill="1" applyBorder="1" applyAlignment="1" applyProtection="1">
      <alignment horizontal="center" vertical="center" wrapText="1"/>
      <protection locked="0"/>
    </xf>
    <xf numFmtId="3" fontId="4" fillId="3" borderId="1" xfId="0" applyNumberFormat="1" applyFont="1" applyFill="1" applyBorder="1" applyAlignment="1" applyProtection="1">
      <alignment horizontal="right" vertical="center" wrapText="1" indent="1"/>
      <protection locked="0"/>
    </xf>
    <xf numFmtId="0" fontId="4" fillId="0" borderId="0" xfId="0" applyFont="1" applyBorder="1" applyAlignment="1" applyProtection="1"/>
    <xf numFmtId="0" fontId="5" fillId="0" borderId="0" xfId="0" applyFont="1" applyAlignment="1" applyProtection="1"/>
    <xf numFmtId="0" fontId="5" fillId="0" borderId="0" xfId="0" applyFont="1" applyBorder="1" applyAlignment="1" applyProtection="1"/>
    <xf numFmtId="0" fontId="4" fillId="0" borderId="0" xfId="0" applyFont="1" applyBorder="1" applyAlignment="1" applyProtection="1">
      <alignment horizontal="center"/>
    </xf>
    <xf numFmtId="0" fontId="4" fillId="0" borderId="0" xfId="0" applyFont="1" applyFill="1" applyAlignment="1" applyProtection="1"/>
    <xf numFmtId="3" fontId="5" fillId="2" borderId="12" xfId="0" applyNumberFormat="1" applyFont="1" applyFill="1" applyBorder="1" applyAlignment="1" applyProtection="1">
      <alignment horizontal="center" vertical="center"/>
    </xf>
    <xf numFmtId="10" fontId="5" fillId="0" borderId="7" xfId="0" applyNumberFormat="1" applyFont="1" applyFill="1" applyBorder="1" applyAlignment="1" applyProtection="1">
      <alignment horizontal="center" vertical="center"/>
    </xf>
    <xf numFmtId="3" fontId="5" fillId="4" borderId="1"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right" vertical="center"/>
    </xf>
    <xf numFmtId="43" fontId="5" fillId="2" borderId="1" xfId="1" applyNumberFormat="1" applyFont="1" applyFill="1" applyBorder="1" applyAlignment="1" applyProtection="1">
      <alignment horizontal="right" vertical="center"/>
    </xf>
    <xf numFmtId="43" fontId="4" fillId="4" borderId="1" xfId="0" applyNumberFormat="1" applyFont="1" applyFill="1" applyBorder="1" applyAlignment="1" applyProtection="1">
      <alignment horizontal="right" vertical="center"/>
    </xf>
    <xf numFmtId="0" fontId="5" fillId="2" borderId="1" xfId="0" applyFont="1" applyFill="1" applyBorder="1" applyAlignment="1" applyProtection="1">
      <alignment horizontal="right" vertical="center" indent="1"/>
    </xf>
    <xf numFmtId="0" fontId="4" fillId="0" borderId="15" xfId="0" applyFont="1" applyFill="1" applyBorder="1" applyAlignment="1" applyProtection="1"/>
    <xf numFmtId="0" fontId="4" fillId="0" borderId="8" xfId="0" applyFont="1" applyFill="1" applyBorder="1" applyAlignment="1" applyProtection="1"/>
    <xf numFmtId="0" fontId="9" fillId="0" borderId="0" xfId="0" applyFont="1" applyFill="1" applyBorder="1" applyAlignment="1" applyProtection="1">
      <alignment vertical="center"/>
    </xf>
    <xf numFmtId="0" fontId="5" fillId="0" borderId="0" xfId="0" applyNumberFormat="1" applyFont="1" applyFill="1" applyBorder="1" applyAlignment="1" applyProtection="1">
      <alignment vertical="center"/>
    </xf>
    <xf numFmtId="10" fontId="9" fillId="0" borderId="0" xfId="0" applyNumberFormat="1" applyFont="1" applyFill="1" applyBorder="1" applyAlignment="1" applyProtection="1">
      <alignment vertical="center"/>
    </xf>
    <xf numFmtId="0" fontId="19" fillId="0" borderId="4" xfId="0" applyFont="1" applyBorder="1" applyProtection="1"/>
    <xf numFmtId="0" fontId="19" fillId="0" borderId="15" xfId="0" applyFont="1" applyBorder="1" applyAlignment="1" applyProtection="1"/>
    <xf numFmtId="0" fontId="18" fillId="0" borderId="1" xfId="0" applyFont="1" applyBorder="1" applyAlignment="1" applyProtection="1">
      <alignment horizontal="center" vertical="center"/>
    </xf>
    <xf numFmtId="0" fontId="19" fillId="0" borderId="5" xfId="0" applyFont="1" applyBorder="1" applyProtection="1"/>
    <xf numFmtId="0" fontId="20" fillId="0" borderId="0" xfId="0" applyFont="1" applyBorder="1" applyAlignment="1" applyProtection="1"/>
    <xf numFmtId="0" fontId="4" fillId="0" borderId="0" xfId="0" applyFont="1" applyBorder="1" applyAlignment="1" applyProtection="1">
      <alignment vertical="center"/>
    </xf>
    <xf numFmtId="0" fontId="4" fillId="0" borderId="0" xfId="0" applyFont="1" applyBorder="1" applyProtection="1"/>
    <xf numFmtId="0" fontId="19" fillId="0" borderId="5" xfId="0" applyFont="1" applyFill="1" applyBorder="1" applyAlignment="1" applyProtection="1">
      <alignment vertical="center"/>
    </xf>
    <xf numFmtId="0" fontId="5" fillId="0" borderId="6" xfId="0" applyFont="1" applyBorder="1" applyAlignment="1" applyProtection="1">
      <alignment horizontal="center" vertical="center"/>
    </xf>
    <xf numFmtId="0" fontId="4" fillId="0" borderId="6" xfId="0" applyFont="1" applyBorder="1" applyAlignment="1" applyProtection="1">
      <alignment vertical="center"/>
    </xf>
    <xf numFmtId="0" fontId="5" fillId="0" borderId="6" xfId="0" applyFont="1" applyBorder="1" applyAlignment="1" applyProtection="1">
      <alignment horizontal="center"/>
    </xf>
    <xf numFmtId="166" fontId="4" fillId="0" borderId="6" xfId="0" applyNumberFormat="1" applyFont="1" applyFill="1" applyBorder="1" applyAlignment="1" applyProtection="1">
      <alignment horizontal="center" vertical="center"/>
    </xf>
    <xf numFmtId="0" fontId="4" fillId="0" borderId="6" xfId="0" applyFont="1" applyBorder="1" applyProtection="1"/>
    <xf numFmtId="0" fontId="19" fillId="0" borderId="0" xfId="0" applyFont="1" applyBorder="1" applyProtection="1"/>
    <xf numFmtId="0" fontId="5" fillId="0" borderId="0" xfId="0" applyFont="1" applyBorder="1" applyProtection="1"/>
    <xf numFmtId="0" fontId="19" fillId="0" borderId="0" xfId="0" applyFont="1" applyBorder="1" applyAlignment="1" applyProtection="1"/>
    <xf numFmtId="0" fontId="18" fillId="0" borderId="0" xfId="0" applyFont="1" applyBorder="1" applyAlignment="1" applyProtection="1">
      <alignment vertical="center"/>
    </xf>
    <xf numFmtId="0" fontId="19" fillId="0" borderId="5" xfId="0" applyFont="1" applyBorder="1" applyAlignment="1" applyProtection="1">
      <alignment vertical="center"/>
    </xf>
    <xf numFmtId="0" fontId="4" fillId="0" borderId="0" xfId="0" applyFont="1" applyFill="1" applyBorder="1" applyAlignment="1" applyProtection="1">
      <alignment horizontal="left"/>
    </xf>
    <xf numFmtId="43" fontId="4" fillId="0" borderId="1" xfId="1" applyNumberFormat="1" applyFont="1" applyFill="1" applyBorder="1" applyAlignment="1" applyProtection="1">
      <alignment horizontal="right" vertical="center" wrapText="1" indent="1"/>
    </xf>
    <xf numFmtId="4" fontId="4" fillId="0" borderId="1" xfId="0" applyNumberFormat="1" applyFont="1" applyFill="1" applyBorder="1" applyAlignment="1" applyProtection="1">
      <alignment horizontal="right" vertical="center" wrapText="1" indent="1"/>
    </xf>
    <xf numFmtId="4" fontId="4" fillId="0" borderId="1" xfId="1" applyNumberFormat="1" applyFont="1" applyFill="1" applyBorder="1" applyAlignment="1" applyProtection="1">
      <alignment horizontal="right" vertical="center" wrapText="1" indent="1"/>
    </xf>
    <xf numFmtId="49" fontId="3" fillId="0" borderId="0" xfId="3" applyNumberFormat="1" applyProtection="1"/>
    <xf numFmtId="49" fontId="3" fillId="0" borderId="4" xfId="3" applyNumberFormat="1" applyBorder="1" applyProtection="1"/>
    <xf numFmtId="49" fontId="21" fillId="0" borderId="15" xfId="3" applyNumberFormat="1" applyFont="1" applyFill="1" applyBorder="1" applyAlignment="1" applyProtection="1">
      <alignment horizontal="center" vertical="center"/>
    </xf>
    <xf numFmtId="49" fontId="3" fillId="0" borderId="8" xfId="3" applyNumberFormat="1" applyBorder="1" applyProtection="1"/>
    <xf numFmtId="49" fontId="3" fillId="0" borderId="0" xfId="3" applyNumberFormat="1" applyBorder="1" applyProtection="1"/>
    <xf numFmtId="49" fontId="3" fillId="0" borderId="5" xfId="3" applyNumberFormat="1" applyBorder="1" applyProtection="1"/>
    <xf numFmtId="49" fontId="3" fillId="0" borderId="0" xfId="3" applyNumberFormat="1" applyFont="1" applyBorder="1" applyAlignment="1" applyProtection="1">
      <alignment horizontal="justify" vertical="center" wrapText="1"/>
    </xf>
    <xf numFmtId="49" fontId="3" fillId="0" borderId="9" xfId="3" applyNumberFormat="1" applyBorder="1" applyProtection="1"/>
    <xf numFmtId="49" fontId="22" fillId="0" borderId="0" xfId="3" applyNumberFormat="1" applyFont="1" applyBorder="1" applyAlignment="1" applyProtection="1">
      <alignment horizontal="justify" vertical="center" wrapText="1"/>
    </xf>
    <xf numFmtId="49" fontId="3" fillId="0" borderId="3" xfId="3" applyNumberFormat="1" applyBorder="1" applyProtection="1"/>
    <xf numFmtId="49" fontId="3" fillId="0" borderId="6" xfId="3" applyNumberFormat="1" applyFont="1" applyBorder="1" applyAlignment="1" applyProtection="1">
      <alignment horizontal="justify" vertical="center" wrapText="1"/>
    </xf>
    <xf numFmtId="49" fontId="3" fillId="0" borderId="7" xfId="3" applyNumberFormat="1" applyBorder="1" applyProtection="1"/>
    <xf numFmtId="4" fontId="4" fillId="3" borderId="1" xfId="0" applyNumberFormat="1" applyFont="1" applyFill="1" applyBorder="1" applyAlignment="1" applyProtection="1">
      <alignment horizontal="right" vertical="center" wrapText="1" indent="1"/>
      <protection locked="0"/>
    </xf>
    <xf numFmtId="0" fontId="4" fillId="3" borderId="1" xfId="0" applyNumberFormat="1" applyFont="1" applyFill="1" applyBorder="1" applyAlignment="1" applyProtection="1">
      <alignment horizontal="left" vertical="center" wrapText="1" indent="1"/>
      <protection locked="0"/>
    </xf>
    <xf numFmtId="168" fontId="4" fillId="0" borderId="1" xfId="0" applyNumberFormat="1" applyFont="1" applyFill="1" applyBorder="1" applyAlignment="1" applyProtection="1">
      <alignment horizontal="right" vertical="center" wrapText="1" indent="1"/>
    </xf>
    <xf numFmtId="0" fontId="4" fillId="0" borderId="1" xfId="0" applyNumberFormat="1" applyFont="1" applyFill="1" applyBorder="1" applyAlignment="1" applyProtection="1">
      <alignment horizontal="left" vertical="center" wrapText="1" indent="1"/>
    </xf>
    <xf numFmtId="0" fontId="13" fillId="3" borderId="1" xfId="0" applyNumberFormat="1" applyFont="1" applyFill="1" applyBorder="1" applyAlignment="1" applyProtection="1">
      <alignment horizontal="left" vertical="center" wrapText="1" indent="1"/>
      <protection locked="0"/>
    </xf>
    <xf numFmtId="14" fontId="4" fillId="3" borderId="1" xfId="0" applyNumberFormat="1" applyFont="1" applyFill="1" applyBorder="1" applyAlignment="1" applyProtection="1">
      <alignment horizontal="left" vertical="center" wrapText="1" indent="1"/>
      <protection locked="0"/>
    </xf>
    <xf numFmtId="0" fontId="4" fillId="12" borderId="1" xfId="0" applyNumberFormat="1" applyFont="1" applyFill="1" applyBorder="1" applyAlignment="1" applyProtection="1">
      <alignment horizontal="left" vertical="center" wrapText="1" indent="1"/>
      <protection locked="0"/>
    </xf>
    <xf numFmtId="49" fontId="3" fillId="0" borderId="15" xfId="3" applyNumberFormat="1" applyFont="1" applyBorder="1" applyAlignment="1" applyProtection="1">
      <alignment horizontal="justify" vertical="center" wrapText="1"/>
    </xf>
    <xf numFmtId="49" fontId="3" fillId="0" borderId="6" xfId="3" applyNumberFormat="1" applyFont="1" applyBorder="1" applyAlignment="1" applyProtection="1">
      <alignment horizontal="justify" vertical="justify" wrapText="1"/>
    </xf>
    <xf numFmtId="49" fontId="21" fillId="0" borderId="4" xfId="3" applyNumberFormat="1" applyFont="1" applyFill="1" applyBorder="1" applyAlignment="1" applyProtection="1">
      <alignment vertical="center"/>
    </xf>
    <xf numFmtId="49" fontId="21" fillId="0" borderId="8" xfId="3" applyNumberFormat="1" applyFont="1" applyFill="1" applyBorder="1" applyAlignment="1" applyProtection="1">
      <alignment vertical="center"/>
    </xf>
    <xf numFmtId="49" fontId="3" fillId="0" borderId="0" xfId="3" applyNumberFormat="1" applyFill="1" applyBorder="1" applyProtection="1"/>
    <xf numFmtId="49" fontId="3" fillId="0" borderId="3" xfId="3" applyNumberFormat="1" applyFill="1" applyBorder="1" applyProtection="1"/>
    <xf numFmtId="49" fontId="3" fillId="0" borderId="6" xfId="3" applyNumberFormat="1" applyFont="1" applyFill="1" applyBorder="1" applyAlignment="1" applyProtection="1">
      <alignment horizontal="justify" vertical="center" wrapText="1"/>
    </xf>
    <xf numFmtId="49" fontId="3" fillId="0" borderId="7" xfId="3" applyNumberFormat="1" applyFill="1" applyBorder="1" applyProtection="1"/>
    <xf numFmtId="49" fontId="21" fillId="0" borderId="4" xfId="3" applyNumberFormat="1" applyFont="1" applyFill="1" applyBorder="1" applyAlignment="1" applyProtection="1">
      <alignment horizontal="center" vertical="center"/>
    </xf>
    <xf numFmtId="49" fontId="21" fillId="0" borderId="8" xfId="3" applyNumberFormat="1" applyFont="1" applyFill="1" applyBorder="1" applyAlignment="1" applyProtection="1">
      <alignment horizontal="center" vertical="center"/>
    </xf>
    <xf numFmtId="49" fontId="21" fillId="0" borderId="5" xfId="3" applyNumberFormat="1" applyFont="1" applyFill="1" applyBorder="1" applyAlignment="1" applyProtection="1">
      <alignment horizontal="center" vertical="center"/>
    </xf>
    <xf numFmtId="49" fontId="21" fillId="0" borderId="9" xfId="3" applyNumberFormat="1" applyFont="1" applyFill="1" applyBorder="1" applyAlignment="1" applyProtection="1">
      <alignment horizontal="center" vertical="center"/>
    </xf>
    <xf numFmtId="49" fontId="21" fillId="0" borderId="0" xfId="3" applyNumberFormat="1"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10" fontId="13" fillId="0" borderId="5" xfId="0" applyNumberFormat="1" applyFont="1" applyFill="1" applyBorder="1" applyAlignment="1" applyProtection="1">
      <alignment horizontal="center" vertical="center"/>
    </xf>
    <xf numFmtId="43" fontId="5" fillId="2" borderId="1" xfId="0" applyNumberFormat="1" applyFont="1" applyFill="1" applyBorder="1" applyAlignment="1" applyProtection="1">
      <alignment vertical="center"/>
    </xf>
    <xf numFmtId="43" fontId="5" fillId="2" borderId="13" xfId="0" applyNumberFormat="1" applyFont="1" applyFill="1" applyBorder="1" applyAlignment="1" applyProtection="1">
      <alignment vertical="center"/>
    </xf>
    <xf numFmtId="49" fontId="24" fillId="0" borderId="0" xfId="3" applyNumberFormat="1" applyFont="1" applyBorder="1" applyAlignment="1" applyProtection="1">
      <alignment horizontal="justify" vertical="center" wrapText="1"/>
    </xf>
    <xf numFmtId="49" fontId="23" fillId="0" borderId="0" xfId="3" applyNumberFormat="1" applyFont="1" applyBorder="1" applyAlignment="1" applyProtection="1">
      <alignment horizontal="justify" vertical="center" wrapText="1"/>
    </xf>
    <xf numFmtId="49" fontId="25" fillId="0" borderId="5" xfId="3" applyNumberFormat="1" applyFont="1" applyBorder="1" applyProtection="1"/>
    <xf numFmtId="49" fontId="25" fillId="0" borderId="5" xfId="3" applyNumberFormat="1" applyFont="1" applyBorder="1" applyAlignment="1" applyProtection="1">
      <alignment vertical="top"/>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4" fontId="4" fillId="12" borderId="1" xfId="0" applyNumberFormat="1" applyFont="1" applyFill="1" applyBorder="1" applyAlignment="1" applyProtection="1">
      <alignment horizontal="right" vertical="center" indent="1"/>
      <protection locked="0"/>
    </xf>
    <xf numFmtId="0" fontId="5" fillId="2" borderId="1" xfId="0" applyFont="1" applyFill="1" applyBorder="1" applyAlignment="1" applyProtection="1">
      <alignment horizontal="center" vertical="center"/>
    </xf>
    <xf numFmtId="165"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center" vertical="center" wrapText="1"/>
    </xf>
    <xf numFmtId="0" fontId="5" fillId="0" borderId="0" xfId="0" applyFont="1" applyBorder="1" applyAlignment="1" applyProtection="1">
      <alignment horizontal="left" vertical="center"/>
    </xf>
    <xf numFmtId="0" fontId="5" fillId="2" borderId="1" xfId="0" applyNumberFormat="1"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5" fillId="2" borderId="12" xfId="0"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168" fontId="4" fillId="0" borderId="1" xfId="0" applyNumberFormat="1" applyFont="1" applyFill="1" applyBorder="1" applyAlignment="1" applyProtection="1">
      <alignment horizontal="right" vertical="center" wrapText="1"/>
    </xf>
    <xf numFmtId="0" fontId="4" fillId="0" borderId="0" xfId="0" applyFont="1" applyAlignment="1" applyProtection="1">
      <alignment horizontal="center" vertical="center"/>
    </xf>
    <xf numFmtId="0" fontId="4" fillId="3" borderId="1" xfId="0" applyNumberFormat="1" applyFont="1" applyFill="1" applyBorder="1" applyAlignment="1" applyProtection="1">
      <alignment horizontal="left" vertical="center" wrapText="1"/>
      <protection locked="0"/>
    </xf>
    <xf numFmtId="0" fontId="4" fillId="3" borderId="1" xfId="0" applyNumberFormat="1" applyFont="1" applyFill="1" applyBorder="1" applyAlignment="1" applyProtection="1">
      <alignment horizontal="left" vertical="center" wrapText="1"/>
      <protection locked="0" hidden="1"/>
    </xf>
    <xf numFmtId="49" fontId="21" fillId="2" borderId="4" xfId="3" applyNumberFormat="1" applyFont="1" applyFill="1" applyBorder="1" applyAlignment="1" applyProtection="1">
      <alignment horizontal="center" vertical="center"/>
    </xf>
    <xf numFmtId="49" fontId="21" fillId="2" borderId="15" xfId="3" applyNumberFormat="1" applyFont="1" applyFill="1" applyBorder="1" applyAlignment="1" applyProtection="1">
      <alignment horizontal="center" vertical="center"/>
    </xf>
    <xf numFmtId="49" fontId="21" fillId="2" borderId="8" xfId="3" applyNumberFormat="1" applyFont="1" applyFill="1" applyBorder="1" applyAlignment="1" applyProtection="1">
      <alignment horizontal="center" vertical="center"/>
    </xf>
    <xf numFmtId="49" fontId="21" fillId="2" borderId="1" xfId="3" applyNumberFormat="1" applyFont="1" applyFill="1" applyBorder="1" applyAlignment="1" applyProtection="1">
      <alignment horizontal="center" vertical="center"/>
    </xf>
    <xf numFmtId="49" fontId="21" fillId="2" borderId="10" xfId="3" applyNumberFormat="1" applyFont="1" applyFill="1" applyBorder="1" applyAlignment="1" applyProtection="1">
      <alignment horizontal="center" vertical="center"/>
    </xf>
    <xf numFmtId="0" fontId="5" fillId="2" borderId="2" xfId="0" applyFont="1" applyFill="1" applyBorder="1" applyAlignment="1" applyProtection="1">
      <alignment horizontal="right" indent="1"/>
    </xf>
    <xf numFmtId="0" fontId="5" fillId="2" borderId="14" xfId="0" applyFont="1" applyFill="1" applyBorder="1" applyAlignment="1" applyProtection="1">
      <alignment horizontal="right" indent="1"/>
    </xf>
    <xf numFmtId="0" fontId="5" fillId="2" borderId="13" xfId="0" applyFont="1" applyFill="1" applyBorder="1" applyAlignment="1" applyProtection="1">
      <alignment horizontal="right" indent="1"/>
    </xf>
    <xf numFmtId="43" fontId="5" fillId="2" borderId="1" xfId="1" applyNumberFormat="1" applyFont="1" applyFill="1" applyBorder="1" applyAlignment="1" applyProtection="1">
      <alignment horizontal="right" vertical="center" wrapText="1" indent="1"/>
    </xf>
    <xf numFmtId="0" fontId="18" fillId="0" borderId="0" xfId="0" applyFont="1" applyFill="1" applyBorder="1" applyAlignment="1" applyProtection="1">
      <alignment horizontal="left"/>
    </xf>
    <xf numFmtId="0" fontId="5"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4" fontId="4" fillId="0" borderId="1" xfId="0" applyNumberFormat="1" applyFont="1" applyBorder="1" applyAlignment="1" applyProtection="1">
      <alignment horizontal="right" vertical="center" indent="1"/>
    </xf>
    <xf numFmtId="0" fontId="5" fillId="12" borderId="1" xfId="0"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xf>
    <xf numFmtId="4" fontId="13" fillId="0" borderId="1" xfId="0" applyNumberFormat="1" applyFont="1" applyFill="1" applyBorder="1" applyAlignment="1" applyProtection="1">
      <alignment horizontal="right" vertical="center" indent="1"/>
    </xf>
    <xf numFmtId="4" fontId="9" fillId="2" borderId="2" xfId="0" applyNumberFormat="1" applyFont="1" applyFill="1" applyBorder="1" applyAlignment="1" applyProtection="1">
      <alignment horizontal="right" vertical="center" indent="1"/>
    </xf>
    <xf numFmtId="4" fontId="9" fillId="2" borderId="13" xfId="0" applyNumberFormat="1" applyFont="1" applyFill="1" applyBorder="1" applyAlignment="1" applyProtection="1">
      <alignment horizontal="right" vertical="center" indent="1"/>
    </xf>
    <xf numFmtId="0" fontId="5" fillId="2" borderId="1" xfId="0" applyFont="1" applyFill="1" applyBorder="1" applyAlignment="1" applyProtection="1">
      <alignment horizontal="left" vertical="center" indent="1"/>
    </xf>
    <xf numFmtId="4" fontId="4" fillId="0" borderId="2" xfId="0" applyNumberFormat="1" applyFont="1" applyFill="1" applyBorder="1" applyAlignment="1" applyProtection="1">
      <alignment horizontal="right" vertical="center" indent="1"/>
    </xf>
    <xf numFmtId="4" fontId="4" fillId="0" borderId="13" xfId="0" applyNumberFormat="1" applyFont="1" applyFill="1" applyBorder="1" applyAlignment="1" applyProtection="1">
      <alignment horizontal="right" vertical="center" indent="1"/>
    </xf>
    <xf numFmtId="0" fontId="5" fillId="2" borderId="2" xfId="0" applyFont="1" applyFill="1" applyBorder="1" applyAlignment="1" applyProtection="1">
      <alignment horizontal="left" vertical="center" indent="1"/>
    </xf>
    <xf numFmtId="0" fontId="5" fillId="2" borderId="13" xfId="0" applyFont="1" applyFill="1" applyBorder="1" applyAlignment="1" applyProtection="1">
      <alignment horizontal="left" vertical="center" indent="1"/>
    </xf>
    <xf numFmtId="4" fontId="5" fillId="2" borderId="2" xfId="0" applyNumberFormat="1" applyFont="1" applyFill="1" applyBorder="1" applyAlignment="1" applyProtection="1">
      <alignment horizontal="right" vertical="center" indent="1"/>
    </xf>
    <xf numFmtId="4" fontId="5" fillId="2" borderId="13" xfId="0" applyNumberFormat="1" applyFont="1" applyFill="1" applyBorder="1" applyAlignment="1" applyProtection="1">
      <alignment horizontal="right" vertical="center" indent="1"/>
    </xf>
    <xf numFmtId="0" fontId="5" fillId="0" borderId="1" xfId="0" applyFont="1" applyBorder="1" applyAlignment="1" applyProtection="1">
      <alignment horizontal="left" vertical="center" indent="1"/>
    </xf>
    <xf numFmtId="0" fontId="5" fillId="0" borderId="2" xfId="0" applyFont="1" applyBorder="1" applyAlignment="1" applyProtection="1">
      <alignment horizontal="left" vertical="center" indent="1"/>
    </xf>
    <xf numFmtId="0" fontId="5" fillId="0" borderId="13" xfId="0" applyFont="1" applyBorder="1" applyAlignment="1" applyProtection="1">
      <alignment horizontal="left" vertical="center" indent="1"/>
    </xf>
    <xf numFmtId="0" fontId="5" fillId="2" borderId="2" xfId="0" applyNumberFormat="1" applyFont="1" applyFill="1" applyBorder="1" applyAlignment="1" applyProtection="1">
      <alignment horizontal="center" vertical="center"/>
    </xf>
    <xf numFmtId="0" fontId="5" fillId="2" borderId="13" xfId="0" applyNumberFormat="1"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10" fillId="2" borderId="1" xfId="0" applyNumberFormat="1"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4" fillId="12" borderId="1" xfId="0" applyFont="1" applyFill="1" applyBorder="1" applyAlignment="1" applyProtection="1">
      <alignment horizontal="right" vertical="center" indent="1"/>
      <protection locked="0"/>
    </xf>
    <xf numFmtId="4" fontId="4" fillId="12" borderId="1" xfId="0" applyNumberFormat="1" applyFont="1" applyFill="1" applyBorder="1" applyAlignment="1" applyProtection="1">
      <alignment horizontal="right" vertical="center" indent="1"/>
      <protection locked="0"/>
    </xf>
    <xf numFmtId="0" fontId="5" fillId="0" borderId="2" xfId="0" applyFont="1" applyFill="1" applyBorder="1" applyAlignment="1" applyProtection="1">
      <alignment horizontal="left" vertical="center" indent="1"/>
    </xf>
    <xf numFmtId="0" fontId="5" fillId="0" borderId="13" xfId="0" applyFont="1" applyFill="1" applyBorder="1" applyAlignment="1" applyProtection="1">
      <alignment horizontal="left" vertical="center" indent="1"/>
    </xf>
    <xf numFmtId="166" fontId="5" fillId="0" borderId="0" xfId="0" applyNumberFormat="1" applyFont="1" applyFill="1" applyBorder="1" applyAlignment="1" applyProtection="1">
      <alignment horizontal="left" vertical="center"/>
    </xf>
    <xf numFmtId="0" fontId="0" fillId="0" borderId="0" xfId="0" applyAlignment="1" applyProtection="1">
      <alignment horizontal="left" vertical="center"/>
    </xf>
    <xf numFmtId="0" fontId="0" fillId="0" borderId="9" xfId="0" applyBorder="1" applyAlignment="1" applyProtection="1">
      <alignment horizontal="left" vertical="center"/>
    </xf>
    <xf numFmtId="0" fontId="5" fillId="2" borderId="2" xfId="0" applyNumberFormat="1" applyFont="1" applyFill="1" applyBorder="1" applyAlignment="1" applyProtection="1">
      <alignment horizontal="left" vertical="center" indent="1"/>
    </xf>
    <xf numFmtId="0" fontId="5" fillId="2" borderId="13" xfId="0" applyNumberFormat="1" applyFont="1" applyFill="1" applyBorder="1" applyAlignment="1" applyProtection="1">
      <alignment horizontal="left" vertical="center" indent="1"/>
    </xf>
    <xf numFmtId="0" fontId="5" fillId="2" borderId="2"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4" fontId="4" fillId="0" borderId="1" xfId="0" applyNumberFormat="1" applyFont="1" applyFill="1" applyBorder="1" applyAlignment="1" applyProtection="1">
      <alignment horizontal="right" vertical="center" indent="1"/>
    </xf>
    <xf numFmtId="0" fontId="4" fillId="0" borderId="1" xfId="0" applyFont="1" applyFill="1" applyBorder="1" applyAlignment="1" applyProtection="1">
      <alignment horizontal="right" vertical="center" indent="1"/>
    </xf>
    <xf numFmtId="0" fontId="5" fillId="0" borderId="2"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9" fillId="2" borderId="1" xfId="0" applyFont="1" applyFill="1" applyBorder="1" applyAlignment="1" applyProtection="1">
      <alignment horizontal="left" vertical="center" indent="1"/>
    </xf>
    <xf numFmtId="4" fontId="13" fillId="0" borderId="4" xfId="0" applyNumberFormat="1" applyFont="1" applyFill="1" applyBorder="1" applyAlignment="1" applyProtection="1">
      <alignment horizontal="right" vertical="center" indent="1"/>
    </xf>
    <xf numFmtId="4" fontId="13" fillId="0" borderId="8" xfId="0" applyNumberFormat="1" applyFont="1" applyFill="1" applyBorder="1" applyAlignment="1" applyProtection="1">
      <alignment horizontal="right" vertical="center" indent="1"/>
    </xf>
    <xf numFmtId="4" fontId="13" fillId="0" borderId="3" xfId="0" applyNumberFormat="1" applyFont="1" applyFill="1" applyBorder="1" applyAlignment="1" applyProtection="1">
      <alignment horizontal="right" vertical="center" indent="1"/>
    </xf>
    <xf numFmtId="4" fontId="13" fillId="0" borderId="7" xfId="0" applyNumberFormat="1" applyFont="1" applyFill="1" applyBorder="1" applyAlignment="1" applyProtection="1">
      <alignment horizontal="right" vertical="center" indent="1"/>
    </xf>
    <xf numFmtId="10" fontId="4" fillId="0" borderId="1" xfId="0" applyNumberFormat="1" applyFont="1" applyBorder="1" applyAlignment="1" applyProtection="1">
      <alignment horizontal="right" vertical="center" indent="1"/>
    </xf>
    <xf numFmtId="4" fontId="5" fillId="13" borderId="1" xfId="0" applyNumberFormat="1" applyFont="1" applyFill="1" applyBorder="1" applyAlignment="1" applyProtection="1">
      <alignment horizontal="center" vertical="center"/>
    </xf>
    <xf numFmtId="10" fontId="10" fillId="2" borderId="2" xfId="0" applyNumberFormat="1" applyFont="1" applyFill="1" applyBorder="1" applyAlignment="1" applyProtection="1">
      <alignment horizontal="center" vertical="center"/>
    </xf>
    <xf numFmtId="10" fontId="10" fillId="2" borderId="14" xfId="0" applyNumberFormat="1" applyFont="1" applyFill="1" applyBorder="1" applyAlignment="1" applyProtection="1">
      <alignment horizontal="center" vertical="center"/>
    </xf>
    <xf numFmtId="10" fontId="10" fillId="2" borderId="13" xfId="0" applyNumberFormat="1"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165" fontId="11" fillId="0" borderId="1" xfId="0" applyNumberFormat="1"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10" fontId="10" fillId="2" borderId="1" xfId="0" applyNumberFormat="1"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43" fontId="5" fillId="0" borderId="5" xfId="0" applyNumberFormat="1" applyFont="1" applyFill="1" applyBorder="1" applyAlignment="1" applyProtection="1">
      <alignment horizontal="center" vertical="center"/>
    </xf>
    <xf numFmtId="43" fontId="4" fillId="4" borderId="10" xfId="0" applyNumberFormat="1" applyFont="1" applyFill="1" applyBorder="1" applyAlignment="1" applyProtection="1">
      <alignment horizontal="center" vertical="center"/>
    </xf>
    <xf numFmtId="43" fontId="4" fillId="4" borderId="11" xfId="0" applyNumberFormat="1" applyFont="1" applyFill="1" applyBorder="1" applyAlignment="1" applyProtection="1">
      <alignment horizontal="center" vertical="center"/>
    </xf>
    <xf numFmtId="43" fontId="4" fillId="4" borderId="12" xfId="0" applyNumberFormat="1" applyFont="1" applyFill="1" applyBorder="1" applyAlignment="1" applyProtection="1">
      <alignment horizontal="center" vertical="center"/>
    </xf>
    <xf numFmtId="43" fontId="4" fillId="4" borderId="10" xfId="0" applyNumberFormat="1" applyFont="1" applyFill="1" applyBorder="1" applyAlignment="1" applyProtection="1">
      <alignment horizontal="right" vertical="center" indent="2"/>
    </xf>
    <xf numFmtId="43" fontId="4" fillId="4" borderId="11" xfId="0" applyNumberFormat="1" applyFont="1" applyFill="1" applyBorder="1" applyAlignment="1" applyProtection="1">
      <alignment horizontal="right" vertical="center" indent="2"/>
    </xf>
    <xf numFmtId="43" fontId="4" fillId="4" borderId="12" xfId="0" applyNumberFormat="1" applyFont="1" applyFill="1" applyBorder="1" applyAlignment="1" applyProtection="1">
      <alignment horizontal="right" vertical="center" indent="2"/>
    </xf>
    <xf numFmtId="43" fontId="5" fillId="2" borderId="2" xfId="0" applyNumberFormat="1" applyFont="1" applyFill="1" applyBorder="1" applyAlignment="1" applyProtection="1">
      <alignment horizontal="center" vertical="center"/>
    </xf>
    <xf numFmtId="43" fontId="5" fillId="2" borderId="13" xfId="0" applyNumberFormat="1" applyFont="1" applyFill="1" applyBorder="1" applyAlignment="1" applyProtection="1">
      <alignment horizontal="center" vertical="center"/>
    </xf>
    <xf numFmtId="43" fontId="4" fillId="0" borderId="2" xfId="0" applyNumberFormat="1" applyFont="1" applyFill="1" applyBorder="1" applyAlignment="1" applyProtection="1">
      <alignment horizontal="center" vertical="center"/>
    </xf>
    <xf numFmtId="43" fontId="4" fillId="0" borderId="13" xfId="0" applyNumberFormat="1"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5" fillId="2" borderId="10" xfId="0" applyNumberFormat="1" applyFont="1" applyFill="1" applyBorder="1" applyAlignment="1" applyProtection="1">
      <alignment horizontal="center" vertical="center" wrapText="1"/>
    </xf>
    <xf numFmtId="3" fontId="5" fillId="2" borderId="12" xfId="0" applyNumberFormat="1" applyFont="1" applyFill="1" applyBorder="1" applyAlignment="1" applyProtection="1">
      <alignment horizontal="center" vertical="center" wrapText="1"/>
    </xf>
    <xf numFmtId="3" fontId="5" fillId="2" borderId="1" xfId="0" applyNumberFormat="1" applyFont="1" applyFill="1" applyBorder="1" applyAlignment="1" applyProtection="1">
      <alignment horizontal="center" vertical="center" wrapText="1"/>
    </xf>
  </cellXfs>
  <cellStyles count="5">
    <cellStyle name="Comma" xfId="1" builtinId="3"/>
    <cellStyle name="Hyperlink" xfId="2" builtinId="8"/>
    <cellStyle name="Hyperlink 2" xfId="4"/>
    <cellStyle name="Normal" xfId="0" builtinId="0"/>
    <cellStyle name="Normal 2" xfId="3"/>
  </cellStyles>
  <dxfs count="3656">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fill>
        <patternFill>
          <bgColor indexed="1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ont>
        <b/>
        <i val="0"/>
        <color auto="1"/>
      </font>
      <fill>
        <patternFill>
          <bgColor rgb="FFFF0000"/>
        </patternFill>
      </fill>
      <border>
        <left style="thin">
          <color theme="1"/>
        </left>
        <right style="thin">
          <color theme="1"/>
        </right>
        <top style="thin">
          <color theme="1"/>
        </top>
        <bottom style="thin">
          <color theme="1"/>
        </bottom>
        <vertical/>
        <horizontal/>
      </border>
    </dxf>
    <dxf>
      <fill>
        <patternFill>
          <bgColor rgb="FFFFC000"/>
        </patternFill>
      </fill>
    </dxf>
    <dxf>
      <fill>
        <patternFill>
          <bgColor rgb="FFFF0000"/>
        </patternFill>
      </fill>
    </dxf>
    <dxf>
      <font>
        <b/>
        <i val="0"/>
        <color theme="1"/>
      </font>
      <fill>
        <patternFill>
          <bgColor rgb="FFFF0000"/>
        </patternFill>
      </fill>
    </dxf>
    <dxf>
      <fill>
        <patternFill>
          <bgColor rgb="FFFF0000"/>
        </patternFill>
      </fill>
    </dxf>
    <dxf>
      <fill>
        <patternFill>
          <bgColor rgb="FFFF0000"/>
        </patternFill>
      </fill>
    </dxf>
    <dxf>
      <fill>
        <patternFill>
          <bgColor rgb="FF92D050"/>
        </patternFill>
      </fill>
    </dxf>
    <dxf>
      <font>
        <b/>
        <i val="0"/>
        <color theme="1"/>
      </font>
      <fill>
        <patternFill>
          <bgColor rgb="FFFF0000"/>
        </patternFill>
      </fill>
      <border>
        <left style="thin">
          <color rgb="FFFF0000"/>
        </left>
        <right style="thin">
          <color rgb="FFFF0000"/>
        </right>
        <top style="thin">
          <color rgb="FFFF0000"/>
        </top>
        <bottom style="thin">
          <color rgb="FFFF0000"/>
        </bottom>
        <vertical/>
        <horizontal/>
      </border>
    </dxf>
    <dxf>
      <font>
        <b/>
        <i val="0"/>
        <color theme="1"/>
      </font>
      <fill>
        <patternFill>
          <bgColor rgb="FFFF0000"/>
        </patternFill>
      </fill>
    </dxf>
    <dxf>
      <fill>
        <patternFill>
          <bgColor rgb="FFFF0000"/>
        </patternFill>
      </fill>
    </dxf>
    <dxf>
      <fill>
        <patternFill>
          <bgColor rgb="FFFF0000"/>
        </patternFill>
      </fill>
    </dxf>
    <dxf>
      <font>
        <b/>
        <i val="0"/>
        <color theme="1"/>
      </font>
      <fill>
        <patternFill>
          <bgColor rgb="FFFF0000"/>
        </patternFill>
      </fill>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B8C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314325"/>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059" y="156882"/>
          <a:ext cx="3057885" cy="8602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161925</xdr:colOff>
      <xdr:row>1</xdr:row>
      <xdr:rowOff>152400</xdr:rowOff>
    </xdr:from>
    <xdr:to>
      <xdr:col>1</xdr:col>
      <xdr:colOff>161925</xdr:colOff>
      <xdr:row>4</xdr:row>
      <xdr:rowOff>6164</xdr:rowOff>
    </xdr:to>
    <xdr:pic>
      <xdr:nvPicPr>
        <xdr:cNvPr id="2" name="Picture 8" descr="educ-traini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76225"/>
          <a:ext cx="0" cy="5586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2385532</xdr:colOff>
      <xdr:row>4</xdr:row>
      <xdr:rowOff>165520</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23825"/>
          <a:ext cx="3052282" cy="87037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259080</xdr:colOff>
          <xdr:row>85</xdr:row>
          <xdr:rowOff>45720</xdr:rowOff>
        </xdr:from>
        <xdr:to>
          <xdr:col>1</xdr:col>
          <xdr:colOff>487680</xdr:colOff>
          <xdr:row>85</xdr:row>
          <xdr:rowOff>259080</xdr:rowOff>
        </xdr:to>
        <xdr:sp macro="" textlink="">
          <xdr:nvSpPr>
            <xdr:cNvPr id="63489" name="Check Box 1" hidden="1">
              <a:extLst>
                <a:ext uri="{63B3BB69-23CF-44E3-9099-C40C66FF867C}">
                  <a14:compatExt spid="_x0000_s63489"/>
                </a:ext>
              </a:extLst>
            </xdr:cNvPr>
            <xdr:cNvSpPr/>
          </xdr:nvSpPr>
          <xdr:spPr bwMode="auto">
            <a:xfrm>
              <a:off x="0" y="0"/>
              <a:ext cx="0" cy="0"/>
            </a:xfrm>
            <a:prstGeom prst="rect">
              <a:avLst/>
            </a:prstGeom>
            <a:solidFill>
              <a:srgbClr val="B8CCE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225" name="Button 1" hidden="1">
              <a:extLst>
                <a:ext uri="{63B3BB69-23CF-44E3-9099-C40C66FF867C}">
                  <a14:compatExt spid="_x0000_s322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3226" name="Button 2" hidden="1">
              <a:extLst>
                <a:ext uri="{63B3BB69-23CF-44E3-9099-C40C66FF867C}">
                  <a14:compatExt spid="_x0000_s322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3231" name="Button 3" hidden="1">
              <a:extLst>
                <a:ext uri="{63B3BB69-23CF-44E3-9099-C40C66FF867C}">
                  <a14:compatExt spid="_x0000_s323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68580</xdr:colOff>
          <xdr:row>1</xdr:row>
          <xdr:rowOff>99060</xdr:rowOff>
        </xdr:from>
        <xdr:to>
          <xdr:col>1</xdr:col>
          <xdr:colOff>1645920</xdr:colOff>
          <xdr:row>1</xdr:row>
          <xdr:rowOff>457200</xdr:rowOff>
        </xdr:to>
        <xdr:sp macro="" textlink="">
          <xdr:nvSpPr>
            <xdr:cNvPr id="5153" name="Button 1" hidden="1">
              <a:extLst>
                <a:ext uri="{63B3BB69-23CF-44E3-9099-C40C66FF867C}">
                  <a14:compatExt spid="_x0000_s5153"/>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1722120</xdr:colOff>
          <xdr:row>1</xdr:row>
          <xdr:rowOff>99060</xdr:rowOff>
        </xdr:from>
        <xdr:to>
          <xdr:col>2</xdr:col>
          <xdr:colOff>449580</xdr:colOff>
          <xdr:row>1</xdr:row>
          <xdr:rowOff>457200</xdr:rowOff>
        </xdr:to>
        <xdr:sp macro="" textlink="">
          <xdr:nvSpPr>
            <xdr:cNvPr id="5154" name="Button 2" hidden="1">
              <a:extLst>
                <a:ext uri="{63B3BB69-23CF-44E3-9099-C40C66FF867C}">
                  <a14:compatExt spid="_x0000_s5154"/>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1</xdr:row>
          <xdr:rowOff>99060</xdr:rowOff>
        </xdr:from>
        <xdr:to>
          <xdr:col>3</xdr:col>
          <xdr:colOff>1379220</xdr:colOff>
          <xdr:row>1</xdr:row>
          <xdr:rowOff>457200</xdr:rowOff>
        </xdr:to>
        <xdr:sp macro="" textlink="">
          <xdr:nvSpPr>
            <xdr:cNvPr id="5158" name="Button 3" hidden="1">
              <a:extLst>
                <a:ext uri="{63B3BB69-23CF-44E3-9099-C40C66FF867C}">
                  <a14:compatExt spid="_x0000_s515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5159" name="Button 4" hidden="1">
              <a:extLst>
                <a:ext uri="{63B3BB69-23CF-44E3-9099-C40C66FF867C}">
                  <a14:compatExt spid="_x0000_s5159"/>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Distance calculator</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60417" name="Button 1" hidden="1">
              <a:extLst>
                <a:ext uri="{63B3BB69-23CF-44E3-9099-C40C66FF867C}">
                  <a14:compatExt spid="_x0000_s6041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60418" name="Button 2" hidden="1">
              <a:extLst>
                <a:ext uri="{63B3BB69-23CF-44E3-9099-C40C66FF867C}">
                  <a14:compatExt spid="_x0000_s6041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60427" name="Button 3" hidden="1">
              <a:extLst>
                <a:ext uri="{63B3BB69-23CF-44E3-9099-C40C66FF867C}">
                  <a14:compatExt spid="_x0000_s60427"/>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60428" name="Button 5" hidden="1">
              <a:extLst>
                <a:ext uri="{63B3BB69-23CF-44E3-9099-C40C66FF867C}">
                  <a14:compatExt spid="_x0000_s60428"/>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Inforeuro</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46081" name="Button 1" hidden="1">
              <a:extLst>
                <a:ext uri="{63B3BB69-23CF-44E3-9099-C40C66FF867C}">
                  <a14:compatExt spid="_x0000_s4608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2</xdr:col>
          <xdr:colOff>457200</xdr:colOff>
          <xdr:row>1</xdr:row>
          <xdr:rowOff>457200</xdr:rowOff>
        </xdr:to>
        <xdr:sp macro="" textlink="">
          <xdr:nvSpPr>
            <xdr:cNvPr id="46082" name="Button 2" hidden="1">
              <a:extLst>
                <a:ext uri="{63B3BB69-23CF-44E3-9099-C40C66FF867C}">
                  <a14:compatExt spid="_x0000_s4608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99060</xdr:rowOff>
        </xdr:from>
        <xdr:to>
          <xdr:col>3</xdr:col>
          <xdr:colOff>1379220</xdr:colOff>
          <xdr:row>1</xdr:row>
          <xdr:rowOff>457200</xdr:rowOff>
        </xdr:to>
        <xdr:sp macro="" textlink="">
          <xdr:nvSpPr>
            <xdr:cNvPr id="46091" name="Button 3" hidden="1">
              <a:extLst>
                <a:ext uri="{63B3BB69-23CF-44E3-9099-C40C66FF867C}">
                  <a14:compatExt spid="_x0000_s46091"/>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1455420</xdr:colOff>
          <xdr:row>1</xdr:row>
          <xdr:rowOff>99060</xdr:rowOff>
        </xdr:from>
        <xdr:to>
          <xdr:col>3</xdr:col>
          <xdr:colOff>3032760</xdr:colOff>
          <xdr:row>1</xdr:row>
          <xdr:rowOff>457200</xdr:rowOff>
        </xdr:to>
        <xdr:sp macro="" textlink="">
          <xdr:nvSpPr>
            <xdr:cNvPr id="46092" name="Button 5" hidden="1">
              <a:extLst>
                <a:ext uri="{63B3BB69-23CF-44E3-9099-C40C66FF867C}">
                  <a14:compatExt spid="_x0000_s46092"/>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Inforeuro</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1</xdr:row>
          <xdr:rowOff>99060</xdr:rowOff>
        </xdr:from>
        <xdr:to>
          <xdr:col>1</xdr:col>
          <xdr:colOff>1661160</xdr:colOff>
          <xdr:row>1</xdr:row>
          <xdr:rowOff>457200</xdr:rowOff>
        </xdr:to>
        <xdr:sp macro="" textlink="">
          <xdr:nvSpPr>
            <xdr:cNvPr id="35855" name="Button 1" hidden="1">
              <a:extLst>
                <a:ext uri="{63B3BB69-23CF-44E3-9099-C40C66FF867C}">
                  <a14:compatExt spid="_x0000_s35855"/>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Add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1737360</xdr:colOff>
          <xdr:row>1</xdr:row>
          <xdr:rowOff>99060</xdr:rowOff>
        </xdr:from>
        <xdr:to>
          <xdr:col>1</xdr:col>
          <xdr:colOff>3307080</xdr:colOff>
          <xdr:row>1</xdr:row>
          <xdr:rowOff>457200</xdr:rowOff>
        </xdr:to>
        <xdr:sp macro="" textlink="">
          <xdr:nvSpPr>
            <xdr:cNvPr id="35860" name="Button 2" hidden="1">
              <a:extLst>
                <a:ext uri="{63B3BB69-23CF-44E3-9099-C40C66FF867C}">
                  <a14:compatExt spid="_x0000_s3586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Delete Row</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3383280</xdr:colOff>
          <xdr:row>1</xdr:row>
          <xdr:rowOff>99060</xdr:rowOff>
        </xdr:from>
        <xdr:to>
          <xdr:col>2</xdr:col>
          <xdr:colOff>1379220</xdr:colOff>
          <xdr:row>1</xdr:row>
          <xdr:rowOff>457200</xdr:rowOff>
        </xdr:to>
        <xdr:sp macro="" textlink="">
          <xdr:nvSpPr>
            <xdr:cNvPr id="35866" name="Button 3" hidden="1">
              <a:extLst>
                <a:ext uri="{63B3BB69-23CF-44E3-9099-C40C66FF867C}">
                  <a14:compatExt spid="_x0000_s35866"/>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400" b="1" i="0" u="none" strike="noStrike" baseline="0">
                  <a:solidFill>
                    <a:srgbClr val="FF0000"/>
                  </a:solidFill>
                  <a:latin typeface="Calibri"/>
                </a:rPr>
                <a:t>Duplicate Row</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B2:D137"/>
  <sheetViews>
    <sheetView showGridLines="0" zoomScale="120" zoomScaleNormal="120" zoomScaleSheetLayoutView="100" workbookViewId="0">
      <selection activeCell="B2" sqref="B2:D2"/>
    </sheetView>
  </sheetViews>
  <sheetFormatPr defaultColWidth="9.109375" defaultRowHeight="12.75" customHeight="1" x14ac:dyDescent="0.25"/>
  <cols>
    <col min="1" max="2" width="1.6640625" style="126" customWidth="1"/>
    <col min="3" max="3" width="104.109375" style="126" customWidth="1"/>
    <col min="4" max="5" width="1.6640625" style="126" customWidth="1"/>
    <col min="6" max="16384" width="9.109375" style="126"/>
  </cols>
  <sheetData>
    <row r="2" spans="2:4" ht="20.100000000000001" customHeight="1" x14ac:dyDescent="0.25">
      <c r="B2" s="192" t="s">
        <v>365</v>
      </c>
      <c r="C2" s="192"/>
      <c r="D2" s="192"/>
    </row>
    <row r="3" spans="2:4" s="130" customFormat="1" ht="5.0999999999999996" customHeight="1" x14ac:dyDescent="0.25">
      <c r="B3" s="127"/>
      <c r="C3" s="128"/>
      <c r="D3" s="129"/>
    </row>
    <row r="4" spans="2:4" s="130" customFormat="1" ht="12.75" customHeight="1" x14ac:dyDescent="0.25">
      <c r="B4" s="131"/>
      <c r="C4" s="132" t="s">
        <v>303</v>
      </c>
      <c r="D4" s="133"/>
    </row>
    <row r="5" spans="2:4" s="130" customFormat="1" ht="5.0999999999999996" customHeight="1" x14ac:dyDescent="0.25">
      <c r="B5" s="131"/>
      <c r="C5" s="132"/>
      <c r="D5" s="133"/>
    </row>
    <row r="6" spans="2:4" s="130" customFormat="1" ht="12.75" customHeight="1" x14ac:dyDescent="0.25">
      <c r="B6" s="131"/>
      <c r="C6" s="132" t="s">
        <v>343</v>
      </c>
      <c r="D6" s="133"/>
    </row>
    <row r="7" spans="2:4" s="130" customFormat="1" ht="12.75" customHeight="1" x14ac:dyDescent="0.25">
      <c r="B7" s="131"/>
      <c r="C7" s="132" t="s">
        <v>278</v>
      </c>
      <c r="D7" s="133"/>
    </row>
    <row r="8" spans="2:4" s="130" customFormat="1" ht="12.75" customHeight="1" x14ac:dyDescent="0.25">
      <c r="B8" s="131"/>
      <c r="C8" s="132" t="s">
        <v>279</v>
      </c>
      <c r="D8" s="133"/>
    </row>
    <row r="9" spans="2:4" s="130" customFormat="1" ht="12.75" customHeight="1" x14ac:dyDescent="0.25">
      <c r="B9" s="131"/>
      <c r="C9" s="132" t="s">
        <v>344</v>
      </c>
      <c r="D9" s="133"/>
    </row>
    <row r="10" spans="2:4" s="130" customFormat="1" ht="5.0999999999999996" customHeight="1" x14ac:dyDescent="0.25">
      <c r="B10" s="131"/>
      <c r="C10" s="132"/>
      <c r="D10" s="133"/>
    </row>
    <row r="11" spans="2:4" s="130" customFormat="1" ht="12.75" customHeight="1" x14ac:dyDescent="0.25">
      <c r="B11" s="131"/>
      <c r="C11" s="134" t="s">
        <v>280</v>
      </c>
      <c r="D11" s="133"/>
    </row>
    <row r="12" spans="2:4" s="130" customFormat="1" ht="12.75" customHeight="1" x14ac:dyDescent="0.25">
      <c r="B12" s="131"/>
      <c r="C12" s="132" t="s">
        <v>345</v>
      </c>
      <c r="D12" s="133"/>
    </row>
    <row r="13" spans="2:4" s="130" customFormat="1" ht="57" customHeight="1" x14ac:dyDescent="0.25">
      <c r="B13" s="131"/>
      <c r="C13" s="132" t="s">
        <v>346</v>
      </c>
      <c r="D13" s="133"/>
    </row>
    <row r="14" spans="2:4" s="130" customFormat="1" ht="5.0999999999999996" customHeight="1" x14ac:dyDescent="0.25">
      <c r="B14" s="135"/>
      <c r="C14" s="136"/>
      <c r="D14" s="137"/>
    </row>
    <row r="15" spans="2:4" s="130" customFormat="1" ht="9.9" customHeight="1" x14ac:dyDescent="0.25">
      <c r="C15" s="132"/>
    </row>
    <row r="16" spans="2:4" ht="20.100000000000001" customHeight="1" x14ac:dyDescent="0.25">
      <c r="B16" s="192" t="s">
        <v>282</v>
      </c>
      <c r="C16" s="192"/>
      <c r="D16" s="192"/>
    </row>
    <row r="17" spans="2:4" ht="5.0999999999999996" customHeight="1" x14ac:dyDescent="0.25">
      <c r="B17" s="147"/>
      <c r="C17" s="128"/>
      <c r="D17" s="148"/>
    </row>
    <row r="18" spans="2:4" s="130" customFormat="1" ht="12.75" customHeight="1" x14ac:dyDescent="0.25">
      <c r="B18" s="131"/>
      <c r="C18" s="132" t="s">
        <v>366</v>
      </c>
      <c r="D18" s="133"/>
    </row>
    <row r="19" spans="2:4" s="130" customFormat="1" ht="5.0999999999999996" customHeight="1" x14ac:dyDescent="0.25">
      <c r="B19" s="131"/>
      <c r="C19" s="132"/>
      <c r="D19" s="133"/>
    </row>
    <row r="20" spans="2:4" s="130" customFormat="1" ht="12.75" customHeight="1" x14ac:dyDescent="0.25">
      <c r="B20" s="131"/>
      <c r="C20" s="132" t="s">
        <v>357</v>
      </c>
      <c r="D20" s="133"/>
    </row>
    <row r="21" spans="2:4" s="130" customFormat="1" ht="5.0999999999999996" customHeight="1" x14ac:dyDescent="0.25">
      <c r="B21" s="131"/>
      <c r="C21" s="132"/>
      <c r="D21" s="133"/>
    </row>
    <row r="22" spans="2:4" s="130" customFormat="1" ht="39.6" x14ac:dyDescent="0.25">
      <c r="B22" s="131"/>
      <c r="C22" s="132" t="s">
        <v>350</v>
      </c>
      <c r="D22" s="133"/>
    </row>
    <row r="23" spans="2:4" s="130" customFormat="1" ht="5.0999999999999996" customHeight="1" x14ac:dyDescent="0.25">
      <c r="B23" s="131"/>
      <c r="C23" s="132"/>
      <c r="D23" s="133"/>
    </row>
    <row r="24" spans="2:4" s="130" customFormat="1" ht="12.75" customHeight="1" x14ac:dyDescent="0.25">
      <c r="B24" s="131"/>
      <c r="C24" s="132" t="s">
        <v>281</v>
      </c>
      <c r="D24" s="133"/>
    </row>
    <row r="25" spans="2:4" s="130" customFormat="1" ht="5.0999999999999996" customHeight="1" x14ac:dyDescent="0.25">
      <c r="B25" s="131"/>
      <c r="C25" s="132"/>
      <c r="D25" s="133"/>
    </row>
    <row r="26" spans="2:4" s="130" customFormat="1" ht="11.25" customHeight="1" x14ac:dyDescent="0.3">
      <c r="B26" s="164" t="s">
        <v>321</v>
      </c>
      <c r="C26" s="163" t="s">
        <v>322</v>
      </c>
      <c r="D26" s="133"/>
    </row>
    <row r="27" spans="2:4" s="130" customFormat="1" ht="26.4" x14ac:dyDescent="0.25">
      <c r="B27" s="131"/>
      <c r="C27" s="132" t="s">
        <v>358</v>
      </c>
      <c r="D27" s="133"/>
    </row>
    <row r="28" spans="2:4" s="130" customFormat="1" ht="26.4" x14ac:dyDescent="0.25">
      <c r="B28" s="131"/>
      <c r="C28" s="132" t="s">
        <v>359</v>
      </c>
      <c r="D28" s="133"/>
    </row>
    <row r="29" spans="2:4" s="130" customFormat="1" ht="7.5" customHeight="1" x14ac:dyDescent="0.25">
      <c r="B29" s="131"/>
      <c r="C29" s="132"/>
      <c r="D29" s="133"/>
    </row>
    <row r="30" spans="2:4" s="130" customFormat="1" ht="13.8" x14ac:dyDescent="0.3">
      <c r="B30" s="164" t="s">
        <v>321</v>
      </c>
      <c r="C30" s="163" t="s">
        <v>323</v>
      </c>
      <c r="D30" s="133"/>
    </row>
    <row r="31" spans="2:4" s="130" customFormat="1" ht="26.4" x14ac:dyDescent="0.25">
      <c r="B31" s="131"/>
      <c r="C31" s="132" t="s">
        <v>304</v>
      </c>
      <c r="D31" s="133"/>
    </row>
    <row r="32" spans="2:4" s="130" customFormat="1" ht="6.75" customHeight="1" x14ac:dyDescent="0.25">
      <c r="B32" s="131"/>
      <c r="C32" s="132"/>
      <c r="D32" s="133"/>
    </row>
    <row r="33" spans="2:4" s="130" customFormat="1" ht="26.4" x14ac:dyDescent="0.25">
      <c r="B33" s="131"/>
      <c r="C33" s="132" t="s">
        <v>347</v>
      </c>
      <c r="D33" s="133"/>
    </row>
    <row r="34" spans="2:4" s="130" customFormat="1" ht="6.75" customHeight="1" x14ac:dyDescent="0.25">
      <c r="B34" s="131"/>
      <c r="C34" s="132"/>
      <c r="D34" s="133"/>
    </row>
    <row r="35" spans="2:4" s="130" customFormat="1" ht="13.2" x14ac:dyDescent="0.25">
      <c r="B35" s="131"/>
      <c r="C35" s="132" t="s">
        <v>297</v>
      </c>
      <c r="D35" s="133"/>
    </row>
    <row r="36" spans="2:4" s="130" customFormat="1" ht="13.2" x14ac:dyDescent="0.25">
      <c r="B36" s="131"/>
      <c r="C36" s="132" t="s">
        <v>298</v>
      </c>
      <c r="D36" s="133"/>
    </row>
    <row r="37" spans="2:4" s="130" customFormat="1" ht="26.4" x14ac:dyDescent="0.25">
      <c r="B37" s="131"/>
      <c r="C37" s="132" t="s">
        <v>299</v>
      </c>
      <c r="D37" s="133"/>
    </row>
    <row r="38" spans="2:4" s="130" customFormat="1" ht="5.0999999999999996" customHeight="1" x14ac:dyDescent="0.25">
      <c r="B38" s="131"/>
      <c r="C38" s="132"/>
      <c r="D38" s="133"/>
    </row>
    <row r="39" spans="2:4" s="130" customFormat="1" ht="17.25" customHeight="1" x14ac:dyDescent="0.3">
      <c r="B39" s="164" t="s">
        <v>321</v>
      </c>
      <c r="C39" s="132" t="s">
        <v>324</v>
      </c>
      <c r="D39" s="133"/>
    </row>
    <row r="40" spans="2:4" s="130" customFormat="1" ht="26.4" x14ac:dyDescent="0.25">
      <c r="B40" s="165" t="s">
        <v>321</v>
      </c>
      <c r="C40" s="132" t="s">
        <v>348</v>
      </c>
      <c r="D40" s="133"/>
    </row>
    <row r="41" spans="2:4" s="130" customFormat="1" ht="5.0999999999999996" customHeight="1" x14ac:dyDescent="0.25">
      <c r="B41" s="131"/>
      <c r="C41" s="132"/>
      <c r="D41" s="133"/>
    </row>
    <row r="42" spans="2:4" s="130" customFormat="1" ht="26.4" x14ac:dyDescent="0.25">
      <c r="B42" s="131"/>
      <c r="C42" s="132" t="s">
        <v>305</v>
      </c>
      <c r="D42" s="133"/>
    </row>
    <row r="43" spans="2:4" s="130" customFormat="1" ht="5.0999999999999996" customHeight="1" x14ac:dyDescent="0.25">
      <c r="B43" s="131"/>
      <c r="C43" s="132"/>
      <c r="D43" s="133"/>
    </row>
    <row r="44" spans="2:4" s="130" customFormat="1" ht="66" x14ac:dyDescent="0.25">
      <c r="B44" s="131"/>
      <c r="C44" s="132" t="s">
        <v>349</v>
      </c>
      <c r="D44" s="133"/>
    </row>
    <row r="45" spans="2:4" s="130" customFormat="1" ht="5.0999999999999996" customHeight="1" x14ac:dyDescent="0.25">
      <c r="B45" s="135"/>
      <c r="C45" s="146"/>
      <c r="D45" s="137"/>
    </row>
    <row r="46" spans="2:4" s="130" customFormat="1" ht="9.9" customHeight="1" x14ac:dyDescent="0.25">
      <c r="C46" s="132"/>
    </row>
    <row r="47" spans="2:4" s="130" customFormat="1" ht="20.100000000000001" customHeight="1" x14ac:dyDescent="0.25">
      <c r="B47" s="192" t="s">
        <v>307</v>
      </c>
      <c r="C47" s="192"/>
      <c r="D47" s="192"/>
    </row>
    <row r="48" spans="2:4" s="130" customFormat="1" ht="5.0999999999999996" customHeight="1" x14ac:dyDescent="0.25">
      <c r="B48" s="127"/>
      <c r="C48" s="145"/>
      <c r="D48" s="129"/>
    </row>
    <row r="49" spans="2:4" s="130" customFormat="1" ht="14.25" customHeight="1" x14ac:dyDescent="0.25">
      <c r="B49" s="131"/>
      <c r="C49" s="132" t="s">
        <v>313</v>
      </c>
      <c r="D49" s="133"/>
    </row>
    <row r="50" spans="2:4" s="130" customFormat="1" ht="3.75" customHeight="1" x14ac:dyDescent="0.25">
      <c r="B50" s="131"/>
      <c r="C50" s="132"/>
      <c r="D50" s="133"/>
    </row>
    <row r="51" spans="2:4" s="130" customFormat="1" ht="13.2" x14ac:dyDescent="0.25">
      <c r="B51" s="131"/>
      <c r="C51" s="132" t="s">
        <v>291</v>
      </c>
      <c r="D51" s="133"/>
    </row>
    <row r="52" spans="2:4" s="130" customFormat="1" ht="26.4" x14ac:dyDescent="0.25">
      <c r="B52" s="131"/>
      <c r="C52" s="132" t="s">
        <v>325</v>
      </c>
      <c r="D52" s="133"/>
    </row>
    <row r="53" spans="2:4" s="130" customFormat="1" ht="26.4" x14ac:dyDescent="0.25">
      <c r="B53" s="131"/>
      <c r="C53" s="132" t="s">
        <v>337</v>
      </c>
      <c r="D53" s="133"/>
    </row>
    <row r="54" spans="2:4" s="130" customFormat="1" ht="13.2" x14ac:dyDescent="0.25">
      <c r="B54" s="131"/>
      <c r="C54" s="132" t="s">
        <v>292</v>
      </c>
      <c r="D54" s="133"/>
    </row>
    <row r="55" spans="2:4" s="130" customFormat="1" ht="26.4" x14ac:dyDescent="0.25">
      <c r="B55" s="131"/>
      <c r="C55" s="132" t="s">
        <v>326</v>
      </c>
      <c r="D55" s="133"/>
    </row>
    <row r="56" spans="2:4" s="130" customFormat="1" ht="40.5" customHeight="1" x14ac:dyDescent="0.25">
      <c r="B56" s="131"/>
      <c r="C56" s="132" t="s">
        <v>338</v>
      </c>
      <c r="D56" s="133"/>
    </row>
    <row r="57" spans="2:4" s="130" customFormat="1" ht="13.2" x14ac:dyDescent="0.25">
      <c r="B57" s="131"/>
      <c r="C57" s="132" t="s">
        <v>283</v>
      </c>
      <c r="D57" s="133"/>
    </row>
    <row r="58" spans="2:4" s="130" customFormat="1" ht="13.2" x14ac:dyDescent="0.25">
      <c r="B58" s="131"/>
      <c r="C58" s="132" t="s">
        <v>339</v>
      </c>
      <c r="D58" s="133"/>
    </row>
    <row r="59" spans="2:4" s="130" customFormat="1" ht="13.2" x14ac:dyDescent="0.25">
      <c r="B59" s="131"/>
      <c r="C59" s="132" t="s">
        <v>284</v>
      </c>
      <c r="D59" s="133"/>
    </row>
    <row r="60" spans="2:4" s="130" customFormat="1" ht="5.0999999999999996" customHeight="1" x14ac:dyDescent="0.25">
      <c r="B60" s="135"/>
      <c r="C60" s="136"/>
      <c r="D60" s="137"/>
    </row>
    <row r="61" spans="2:4" s="130" customFormat="1" ht="9.9" customHeight="1" x14ac:dyDescent="0.25">
      <c r="C61" s="132"/>
    </row>
    <row r="62" spans="2:4" s="130" customFormat="1" ht="17.399999999999999" x14ac:dyDescent="0.25">
      <c r="B62" s="189" t="s">
        <v>312</v>
      </c>
      <c r="C62" s="190"/>
      <c r="D62" s="191"/>
    </row>
    <row r="63" spans="2:4" ht="5.0999999999999996" customHeight="1" x14ac:dyDescent="0.25">
      <c r="B63" s="127"/>
      <c r="C63" s="145"/>
      <c r="D63" s="129"/>
    </row>
    <row r="64" spans="2:4" ht="120" customHeight="1" x14ac:dyDescent="0.25">
      <c r="B64" s="131"/>
      <c r="C64" s="132" t="s">
        <v>367</v>
      </c>
      <c r="D64" s="133"/>
    </row>
    <row r="65" spans="2:4" ht="8.25" customHeight="1" x14ac:dyDescent="0.25">
      <c r="B65" s="131"/>
      <c r="C65" s="132"/>
      <c r="D65" s="133"/>
    </row>
    <row r="66" spans="2:4" s="130" customFormat="1" ht="20.100000000000001" customHeight="1" x14ac:dyDescent="0.25">
      <c r="B66" s="189" t="s">
        <v>306</v>
      </c>
      <c r="C66" s="190"/>
      <c r="D66" s="191"/>
    </row>
    <row r="67" spans="2:4" s="130" customFormat="1" ht="5.0999999999999996" customHeight="1" x14ac:dyDescent="0.25">
      <c r="B67" s="127"/>
      <c r="C67" s="145"/>
      <c r="D67" s="129"/>
    </row>
    <row r="68" spans="2:4" s="130" customFormat="1" ht="13.2" x14ac:dyDescent="0.25">
      <c r="B68" s="131"/>
      <c r="C68" s="132" t="s">
        <v>313</v>
      </c>
      <c r="D68" s="133"/>
    </row>
    <row r="69" spans="2:4" s="130" customFormat="1" ht="6" customHeight="1" x14ac:dyDescent="0.25">
      <c r="B69" s="131"/>
      <c r="C69" s="132"/>
      <c r="D69" s="133"/>
    </row>
    <row r="70" spans="2:4" s="130" customFormat="1" ht="13.2" x14ac:dyDescent="0.25">
      <c r="B70" s="131"/>
      <c r="C70" s="132" t="s">
        <v>286</v>
      </c>
      <c r="D70" s="133"/>
    </row>
    <row r="71" spans="2:4" s="130" customFormat="1" ht="13.2" x14ac:dyDescent="0.25">
      <c r="B71" s="131"/>
      <c r="C71" s="132" t="s">
        <v>287</v>
      </c>
      <c r="D71" s="133"/>
    </row>
    <row r="72" spans="2:4" s="130" customFormat="1" ht="13.2" x14ac:dyDescent="0.25">
      <c r="B72" s="131"/>
      <c r="C72" s="132" t="s">
        <v>288</v>
      </c>
      <c r="D72" s="133"/>
    </row>
    <row r="73" spans="2:4" s="130" customFormat="1" ht="13.2" x14ac:dyDescent="0.25">
      <c r="B73" s="131"/>
      <c r="C73" s="132" t="s">
        <v>289</v>
      </c>
      <c r="D73" s="133"/>
    </row>
    <row r="74" spans="2:4" s="130" customFormat="1" ht="26.4" x14ac:dyDescent="0.25">
      <c r="B74" s="131"/>
      <c r="C74" s="132" t="s">
        <v>327</v>
      </c>
      <c r="D74" s="133"/>
    </row>
    <row r="75" spans="2:4" s="130" customFormat="1" ht="13.2" x14ac:dyDescent="0.25">
      <c r="B75" s="131"/>
      <c r="C75" s="132" t="s">
        <v>290</v>
      </c>
      <c r="D75" s="133"/>
    </row>
    <row r="76" spans="2:4" s="130" customFormat="1" ht="13.2" x14ac:dyDescent="0.25">
      <c r="B76" s="131"/>
      <c r="C76" s="132" t="s">
        <v>351</v>
      </c>
      <c r="D76" s="133"/>
    </row>
    <row r="77" spans="2:4" s="130" customFormat="1" ht="13.2" x14ac:dyDescent="0.25">
      <c r="B77" s="131"/>
      <c r="C77" s="132" t="s">
        <v>352</v>
      </c>
      <c r="D77" s="133"/>
    </row>
    <row r="78" spans="2:4" s="130" customFormat="1" ht="39.6" x14ac:dyDescent="0.25">
      <c r="B78" s="131"/>
      <c r="C78" s="132" t="s">
        <v>353</v>
      </c>
      <c r="D78" s="133"/>
    </row>
    <row r="79" spans="2:4" s="130" customFormat="1" ht="13.2" x14ac:dyDescent="0.25">
      <c r="B79" s="131"/>
      <c r="C79" s="132" t="s">
        <v>328</v>
      </c>
      <c r="D79" s="133"/>
    </row>
    <row r="80" spans="2:4" s="130" customFormat="1" ht="5.0999999999999996" customHeight="1" x14ac:dyDescent="0.25">
      <c r="B80" s="135"/>
      <c r="C80" s="136"/>
      <c r="D80" s="137"/>
    </row>
    <row r="81" spans="2:4" s="130" customFormat="1" ht="9.9" customHeight="1" x14ac:dyDescent="0.25">
      <c r="C81" s="132"/>
    </row>
    <row r="82" spans="2:4" s="130" customFormat="1" ht="20.100000000000001" customHeight="1" x14ac:dyDescent="0.25">
      <c r="B82" s="193" t="s">
        <v>308</v>
      </c>
      <c r="C82" s="193"/>
      <c r="D82" s="193"/>
    </row>
    <row r="83" spans="2:4" s="130" customFormat="1" ht="5.0999999999999996" customHeight="1" x14ac:dyDescent="0.25">
      <c r="B83" s="127"/>
      <c r="C83" s="145"/>
      <c r="D83" s="129"/>
    </row>
    <row r="84" spans="2:4" s="130" customFormat="1" ht="5.0999999999999996" customHeight="1" x14ac:dyDescent="0.25">
      <c r="B84" s="131"/>
      <c r="C84" s="132"/>
      <c r="D84" s="133"/>
    </row>
    <row r="85" spans="2:4" s="130" customFormat="1" ht="13.2" x14ac:dyDescent="0.25">
      <c r="B85" s="131"/>
      <c r="C85" s="132" t="s">
        <v>313</v>
      </c>
      <c r="D85" s="133"/>
    </row>
    <row r="86" spans="2:4" s="130" customFormat="1" ht="1.5" customHeight="1" x14ac:dyDescent="0.25">
      <c r="B86" s="131"/>
      <c r="C86" s="132"/>
      <c r="D86" s="133"/>
    </row>
    <row r="87" spans="2:4" s="130" customFormat="1" ht="13.2" x14ac:dyDescent="0.25">
      <c r="B87" s="131"/>
      <c r="C87" s="162" t="s">
        <v>315</v>
      </c>
      <c r="D87" s="133"/>
    </row>
    <row r="88" spans="2:4" s="130" customFormat="1" ht="4.5" customHeight="1" x14ac:dyDescent="0.25">
      <c r="B88" s="131"/>
      <c r="C88" s="132"/>
      <c r="D88" s="133"/>
    </row>
    <row r="89" spans="2:4" s="130" customFormat="1" ht="13.2" x14ac:dyDescent="0.25">
      <c r="B89" s="131"/>
      <c r="C89" s="132" t="s">
        <v>286</v>
      </c>
      <c r="D89" s="133"/>
    </row>
    <row r="90" spans="2:4" s="130" customFormat="1" ht="13.2" x14ac:dyDescent="0.25">
      <c r="B90" s="131"/>
      <c r="C90" s="132" t="s">
        <v>287</v>
      </c>
      <c r="D90" s="133"/>
    </row>
    <row r="91" spans="2:4" s="130" customFormat="1" ht="13.2" x14ac:dyDescent="0.25">
      <c r="B91" s="131"/>
      <c r="C91" s="132" t="s">
        <v>288</v>
      </c>
      <c r="D91" s="133"/>
    </row>
    <row r="92" spans="2:4" s="130" customFormat="1" ht="13.2" x14ac:dyDescent="0.25">
      <c r="B92" s="131"/>
      <c r="C92" s="132" t="s">
        <v>293</v>
      </c>
      <c r="D92" s="133"/>
    </row>
    <row r="93" spans="2:4" s="130" customFormat="1" ht="13.2" x14ac:dyDescent="0.25">
      <c r="B93" s="131"/>
      <c r="C93" s="132" t="s">
        <v>285</v>
      </c>
      <c r="D93" s="133"/>
    </row>
    <row r="94" spans="2:4" s="130" customFormat="1" ht="13.2" x14ac:dyDescent="0.25">
      <c r="B94" s="131"/>
      <c r="C94" s="132" t="s">
        <v>329</v>
      </c>
      <c r="D94" s="133"/>
    </row>
    <row r="95" spans="2:4" s="130" customFormat="1" ht="13.2" x14ac:dyDescent="0.25">
      <c r="B95" s="131"/>
      <c r="C95" s="132" t="s">
        <v>330</v>
      </c>
      <c r="D95" s="133"/>
    </row>
    <row r="96" spans="2:4" s="130" customFormat="1" ht="1.5" customHeight="1" x14ac:dyDescent="0.25">
      <c r="B96" s="131"/>
      <c r="C96" s="132"/>
      <c r="D96" s="133"/>
    </row>
    <row r="97" spans="2:4" s="130" customFormat="1" ht="18.75" customHeight="1" x14ac:dyDescent="0.25">
      <c r="B97" s="131"/>
      <c r="C97" s="132" t="s">
        <v>332</v>
      </c>
      <c r="D97" s="133"/>
    </row>
    <row r="98" spans="2:4" s="130" customFormat="1" ht="46.5" customHeight="1" x14ac:dyDescent="0.25">
      <c r="B98" s="131"/>
      <c r="C98" s="132" t="s">
        <v>331</v>
      </c>
      <c r="D98" s="133"/>
    </row>
    <row r="99" spans="2:4" s="130" customFormat="1" ht="39.6" x14ac:dyDescent="0.25">
      <c r="B99" s="131"/>
      <c r="C99" s="132" t="s">
        <v>354</v>
      </c>
      <c r="D99" s="133"/>
    </row>
    <row r="100" spans="2:4" s="130" customFormat="1" ht="13.2" x14ac:dyDescent="0.25">
      <c r="B100" s="131"/>
      <c r="C100" s="132" t="s">
        <v>333</v>
      </c>
      <c r="D100" s="133"/>
    </row>
    <row r="101" spans="2:4" s="130" customFormat="1" ht="5.0999999999999996" customHeight="1" x14ac:dyDescent="0.25">
      <c r="B101" s="135"/>
      <c r="C101" s="136"/>
      <c r="D101" s="137"/>
    </row>
    <row r="102" spans="2:4" s="130" customFormat="1" ht="13.2" x14ac:dyDescent="0.25">
      <c r="C102" s="132"/>
    </row>
    <row r="103" spans="2:4" s="130" customFormat="1" ht="20.100000000000001" customHeight="1" x14ac:dyDescent="0.25">
      <c r="B103" s="189" t="s">
        <v>309</v>
      </c>
      <c r="C103" s="190"/>
      <c r="D103" s="191"/>
    </row>
    <row r="104" spans="2:4" s="130" customFormat="1" ht="5.0999999999999996" customHeight="1" x14ac:dyDescent="0.25">
      <c r="B104" s="127"/>
      <c r="C104" s="145"/>
      <c r="D104" s="129"/>
    </row>
    <row r="105" spans="2:4" s="130" customFormat="1" ht="13.2" x14ac:dyDescent="0.25">
      <c r="B105" s="131"/>
      <c r="C105" s="132" t="s">
        <v>313</v>
      </c>
      <c r="D105" s="133"/>
    </row>
    <row r="106" spans="2:4" s="130" customFormat="1" ht="3.75" customHeight="1" x14ac:dyDescent="0.25">
      <c r="B106" s="131"/>
      <c r="C106" s="132"/>
      <c r="D106" s="133"/>
    </row>
    <row r="107" spans="2:4" s="130" customFormat="1" ht="13.2" x14ac:dyDescent="0.25">
      <c r="B107" s="131"/>
      <c r="C107" s="132" t="s">
        <v>286</v>
      </c>
      <c r="D107" s="133"/>
    </row>
    <row r="108" spans="2:4" s="130" customFormat="1" ht="13.2" x14ac:dyDescent="0.25">
      <c r="B108" s="131"/>
      <c r="C108" s="132" t="s">
        <v>316</v>
      </c>
      <c r="D108" s="133"/>
    </row>
    <row r="109" spans="2:4" s="130" customFormat="1" ht="52.5" customHeight="1" x14ac:dyDescent="0.25">
      <c r="B109" s="131"/>
      <c r="C109" s="162" t="s">
        <v>355</v>
      </c>
      <c r="D109" s="133"/>
    </row>
    <row r="110" spans="2:4" s="130" customFormat="1" ht="13.2" x14ac:dyDescent="0.25">
      <c r="B110" s="131"/>
      <c r="C110" s="132" t="s">
        <v>288</v>
      </c>
      <c r="D110" s="133"/>
    </row>
    <row r="111" spans="2:4" s="130" customFormat="1" ht="13.2" x14ac:dyDescent="0.25">
      <c r="B111" s="131"/>
      <c r="C111" s="132" t="s">
        <v>294</v>
      </c>
      <c r="D111" s="133"/>
    </row>
    <row r="112" spans="2:4" s="130" customFormat="1" ht="13.2" x14ac:dyDescent="0.25">
      <c r="B112" s="131"/>
      <c r="C112" s="132" t="s">
        <v>295</v>
      </c>
      <c r="D112" s="133"/>
    </row>
    <row r="113" spans="2:4" s="130" customFormat="1" ht="13.2" x14ac:dyDescent="0.25">
      <c r="B113" s="131"/>
      <c r="C113" s="132" t="s">
        <v>296</v>
      </c>
      <c r="D113" s="133"/>
    </row>
    <row r="114" spans="2:4" s="130" customFormat="1" ht="39.6" x14ac:dyDescent="0.25">
      <c r="B114" s="131"/>
      <c r="C114" s="132" t="s">
        <v>334</v>
      </c>
      <c r="D114" s="133"/>
    </row>
    <row r="115" spans="2:4" s="130" customFormat="1" ht="39.6" x14ac:dyDescent="0.25">
      <c r="B115" s="131"/>
      <c r="C115" s="132" t="s">
        <v>335</v>
      </c>
      <c r="D115" s="133"/>
    </row>
    <row r="116" spans="2:4" s="130" customFormat="1" ht="5.0999999999999996" customHeight="1" x14ac:dyDescent="0.25">
      <c r="B116" s="135"/>
      <c r="C116" s="136"/>
      <c r="D116" s="137"/>
    </row>
    <row r="117" spans="2:4" s="130" customFormat="1" ht="13.2" x14ac:dyDescent="0.25">
      <c r="C117" s="132"/>
    </row>
    <row r="118" spans="2:4" s="130" customFormat="1" ht="17.399999999999999" x14ac:dyDescent="0.25">
      <c r="B118" s="189" t="s">
        <v>310</v>
      </c>
      <c r="C118" s="190"/>
      <c r="D118" s="191"/>
    </row>
    <row r="119" spans="2:4" s="130" customFormat="1" ht="5.0999999999999996" customHeight="1" x14ac:dyDescent="0.25">
      <c r="B119" s="127"/>
      <c r="C119" s="145"/>
      <c r="D119" s="129"/>
    </row>
    <row r="120" spans="2:4" s="130" customFormat="1" ht="8.25" customHeight="1" x14ac:dyDescent="0.25">
      <c r="B120" s="131"/>
      <c r="C120" s="132"/>
      <c r="D120" s="133"/>
    </row>
    <row r="121" spans="2:4" s="130" customFormat="1" ht="13.2" x14ac:dyDescent="0.25">
      <c r="B121" s="131"/>
      <c r="C121" s="132" t="s">
        <v>313</v>
      </c>
      <c r="D121" s="133"/>
    </row>
    <row r="122" spans="2:4" s="130" customFormat="1" ht="3.75" customHeight="1" x14ac:dyDescent="0.25">
      <c r="B122" s="131"/>
      <c r="C122" s="132"/>
      <c r="D122" s="133"/>
    </row>
    <row r="123" spans="2:4" s="130" customFormat="1" ht="13.2" x14ac:dyDescent="0.25">
      <c r="B123" s="131"/>
      <c r="C123" s="132" t="s">
        <v>286</v>
      </c>
      <c r="D123" s="133"/>
    </row>
    <row r="124" spans="2:4" s="130" customFormat="1" ht="13.2" x14ac:dyDescent="0.25">
      <c r="B124" s="131"/>
      <c r="C124" s="132" t="s">
        <v>356</v>
      </c>
      <c r="D124" s="133"/>
    </row>
    <row r="125" spans="2:4" s="130" customFormat="1" ht="13.2" x14ac:dyDescent="0.25">
      <c r="B125" s="131"/>
      <c r="C125" s="132" t="s">
        <v>288</v>
      </c>
      <c r="D125" s="133"/>
    </row>
    <row r="126" spans="2:4" s="130" customFormat="1" ht="13.2" x14ac:dyDescent="0.25">
      <c r="B126" s="131"/>
      <c r="C126" s="132" t="s">
        <v>294</v>
      </c>
      <c r="D126" s="133"/>
    </row>
    <row r="127" spans="2:4" s="130" customFormat="1" ht="13.2" x14ac:dyDescent="0.25">
      <c r="B127" s="131"/>
      <c r="C127" s="132" t="s">
        <v>295</v>
      </c>
      <c r="D127" s="133"/>
    </row>
    <row r="128" spans="2:4" s="130" customFormat="1" ht="13.2" x14ac:dyDescent="0.25">
      <c r="B128" s="131"/>
      <c r="C128" s="132" t="s">
        <v>296</v>
      </c>
      <c r="D128" s="133"/>
    </row>
    <row r="129" spans="2:4" s="130" customFormat="1" ht="39.6" x14ac:dyDescent="0.25">
      <c r="B129" s="131"/>
      <c r="C129" s="132" t="s">
        <v>317</v>
      </c>
      <c r="D129" s="133"/>
    </row>
    <row r="130" spans="2:4" s="130" customFormat="1" ht="39.6" x14ac:dyDescent="0.25">
      <c r="B130" s="131"/>
      <c r="C130" s="132" t="s">
        <v>335</v>
      </c>
      <c r="D130" s="133"/>
    </row>
    <row r="131" spans="2:4" s="130" customFormat="1" ht="5.0999999999999996" customHeight="1" x14ac:dyDescent="0.25">
      <c r="B131" s="135"/>
      <c r="C131" s="136"/>
      <c r="D131" s="137"/>
    </row>
    <row r="132" spans="2:4" s="130" customFormat="1" ht="13.2" x14ac:dyDescent="0.25">
      <c r="C132" s="132"/>
    </row>
    <row r="133" spans="2:4" s="130" customFormat="1" ht="20.100000000000001" customHeight="1" x14ac:dyDescent="0.25">
      <c r="B133" s="189" t="s">
        <v>311</v>
      </c>
      <c r="C133" s="190"/>
      <c r="D133" s="191"/>
    </row>
    <row r="134" spans="2:4" s="149" customFormat="1" ht="5.0999999999999996" customHeight="1" x14ac:dyDescent="0.25">
      <c r="B134" s="153"/>
      <c r="C134" s="128"/>
      <c r="D134" s="154"/>
    </row>
    <row r="135" spans="2:4" s="149" customFormat="1" ht="9.75" customHeight="1" x14ac:dyDescent="0.25">
      <c r="B135" s="155"/>
      <c r="C135" s="157"/>
      <c r="D135" s="156"/>
    </row>
    <row r="136" spans="2:4" s="149" customFormat="1" ht="26.4" x14ac:dyDescent="0.25">
      <c r="B136" s="155"/>
      <c r="C136" s="132" t="s">
        <v>336</v>
      </c>
      <c r="D136" s="156"/>
    </row>
    <row r="137" spans="2:4" s="130" customFormat="1" ht="5.0999999999999996" customHeight="1" x14ac:dyDescent="0.25">
      <c r="B137" s="150"/>
      <c r="C137" s="151"/>
      <c r="D137" s="152"/>
    </row>
  </sheetData>
  <sheetProtection password="E359" sheet="1" objects="1" scenarios="1" selectLockedCells="1" selectUnlockedCells="1"/>
  <mergeCells count="9">
    <mergeCell ref="B118:D118"/>
    <mergeCell ref="B133:D133"/>
    <mergeCell ref="B2:D2"/>
    <mergeCell ref="B16:D16"/>
    <mergeCell ref="B47:D47"/>
    <mergeCell ref="B66:D66"/>
    <mergeCell ref="B82:D82"/>
    <mergeCell ref="B103:D103"/>
    <mergeCell ref="B62:D62"/>
  </mergeCells>
  <printOptions horizontalCentered="1"/>
  <pageMargins left="0" right="0" top="0.39370078740157483" bottom="0" header="0" footer="0"/>
  <pageSetup paperSize="9"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tint="-0.249977111117893"/>
    <pageSetUpPr fitToPage="1"/>
  </sheetPr>
  <dimension ref="B1:L123"/>
  <sheetViews>
    <sheetView showGridLines="0" zoomScale="85" zoomScaleNormal="85" zoomScaleSheetLayoutView="85" workbookViewId="0">
      <selection activeCell="B2" sqref="B2:L2"/>
    </sheetView>
  </sheetViews>
  <sheetFormatPr defaultColWidth="9.109375" defaultRowHeight="18" x14ac:dyDescent="0.35"/>
  <cols>
    <col min="1" max="1" width="1.6640625" style="5" customWidth="1"/>
    <col min="2" max="2" width="10.109375" style="5" bestFit="1" customWidth="1"/>
    <col min="3" max="10" width="18.6640625" style="5" customWidth="1"/>
    <col min="11" max="12" width="22.6640625" style="5" customWidth="1"/>
    <col min="13" max="13" width="1.44140625" style="5" customWidth="1"/>
    <col min="14" max="16384" width="9.109375" style="5"/>
  </cols>
  <sheetData>
    <row r="1" spans="2:12" ht="8.1" customHeight="1" x14ac:dyDescent="0.35"/>
    <row r="2" spans="2:12" ht="30" customHeight="1" x14ac:dyDescent="0.35">
      <c r="B2" s="255" t="s">
        <v>254</v>
      </c>
      <c r="C2" s="255"/>
      <c r="D2" s="255"/>
      <c r="E2" s="255"/>
      <c r="F2" s="255"/>
      <c r="G2" s="255"/>
      <c r="H2" s="255"/>
      <c r="I2" s="255"/>
      <c r="J2" s="255"/>
      <c r="K2" s="255"/>
      <c r="L2" s="255"/>
    </row>
    <row r="3" spans="2:12" ht="8.1" customHeight="1" x14ac:dyDescent="0.35">
      <c r="B3" s="18"/>
      <c r="L3" s="19"/>
    </row>
    <row r="4" spans="2:12" ht="30" customHeight="1" x14ac:dyDescent="0.35">
      <c r="B4" s="271" t="s">
        <v>190</v>
      </c>
      <c r="C4" s="233" t="s">
        <v>131</v>
      </c>
      <c r="D4" s="235"/>
      <c r="E4" s="233" t="s">
        <v>130</v>
      </c>
      <c r="F4" s="235"/>
      <c r="G4" s="233" t="s">
        <v>209</v>
      </c>
      <c r="H4" s="235"/>
      <c r="I4" s="269" t="s">
        <v>208</v>
      </c>
      <c r="J4" s="270"/>
      <c r="K4" s="273" t="s">
        <v>257</v>
      </c>
      <c r="L4" s="273" t="s">
        <v>258</v>
      </c>
    </row>
    <row r="5" spans="2:12" ht="36" x14ac:dyDescent="0.35">
      <c r="B5" s="272"/>
      <c r="C5" s="174" t="s">
        <v>257</v>
      </c>
      <c r="D5" s="174" t="s">
        <v>256</v>
      </c>
      <c r="E5" s="174" t="s">
        <v>257</v>
      </c>
      <c r="F5" s="174" t="s">
        <v>256</v>
      </c>
      <c r="G5" s="174" t="s">
        <v>257</v>
      </c>
      <c r="H5" s="174" t="s">
        <v>256</v>
      </c>
      <c r="I5" s="174" t="s">
        <v>257</v>
      </c>
      <c r="J5" s="174" t="s">
        <v>256</v>
      </c>
      <c r="K5" s="274"/>
      <c r="L5" s="274"/>
    </row>
    <row r="6" spans="2:12" x14ac:dyDescent="0.35">
      <c r="B6" s="171" t="s">
        <v>7</v>
      </c>
      <c r="C6" s="63">
        <f>SUMIFS('1. Staff costs'!N:N,'1. Staff costs'!C:C,B6,'1. Staff costs'!H:H,$C$4,'1. Staff costs'!O:O,"&lt;&gt;Error")</f>
        <v>15438</v>
      </c>
      <c r="D6" s="63">
        <f>SUMIFS('1. Staff costs'!P:P,'1. Staff costs'!C:C,B6,'1. Staff costs'!H:H,$C$4,'1. Staff costs'!O:O,"&lt;&gt;Error")</f>
        <v>93</v>
      </c>
      <c r="E6" s="63">
        <f>SUMIFS('1. Staff costs'!N:N,'1. Staff costs'!C:C,B6,'1. Staff costs'!H:H,$E$4,'1. Staff costs'!O:O,"&lt;&gt;Error")</f>
        <v>26004</v>
      </c>
      <c r="F6" s="63">
        <f>SUMIFS('1. Staff costs'!P:P,'1. Staff costs'!C:C,B6,'1. Staff costs'!H:H,$E$4,'1. Staff costs'!O:O,"&lt;&gt;Error")</f>
        <v>197</v>
      </c>
      <c r="G6" s="63">
        <f>SUMIFS('1. Staff costs'!N:N,'1. Staff costs'!C:C,B6,'1. Staff costs'!H:H,$G$4,'1. Staff costs'!O:O,"&lt;&gt;Error")</f>
        <v>0</v>
      </c>
      <c r="H6" s="63">
        <f>SUMIFS('1. Staff costs'!P:P,'1. Staff costs'!C:C,B6,'1. Staff costs'!H:H,$G$4,'1. Staff costs'!O:O,"&lt;&gt;Error")</f>
        <v>0</v>
      </c>
      <c r="I6" s="63">
        <f>SUMIFS('1. Staff costs'!N:N,'1. Staff costs'!C:C,B6,'1. Staff costs'!H:H,$I$4,'1. Staff costs'!O:O,"&lt;&gt;Error")</f>
        <v>9752</v>
      </c>
      <c r="J6" s="63">
        <f>SUMIFS('1. Staff costs'!P:P,'1. Staff costs'!C:C,B6,'1. Staff costs'!H:H,$I$4,'1. Staff costs'!O:O,"&lt;&gt;Error")</f>
        <v>106</v>
      </c>
      <c r="K6" s="64">
        <f>C6+E6+G6+I6</f>
        <v>51194</v>
      </c>
      <c r="L6" s="64">
        <f>D6+F6+H6+J6</f>
        <v>396</v>
      </c>
    </row>
    <row r="7" spans="2:12" x14ac:dyDescent="0.35">
      <c r="B7" s="171" t="s">
        <v>8</v>
      </c>
      <c r="C7" s="63">
        <f>SUMIFS('1. Staff costs'!N:N,'1. Staff costs'!C:C,B7,'1. Staff costs'!H:H,$C$4,'1. Staff costs'!O:O,"&lt;&gt;Error")</f>
        <v>10292</v>
      </c>
      <c r="D7" s="63">
        <f>SUMIFS('1. Staff costs'!P:P,'1. Staff costs'!C:C,B7,'1. Staff costs'!H:H,$C$4,'1. Staff costs'!O:O,"&lt;&gt;Error")</f>
        <v>62</v>
      </c>
      <c r="E7" s="63">
        <f>SUMIFS('1. Staff costs'!N:N,'1. Staff costs'!C:C,B7,'1. Staff costs'!H:H,$E$4,'1. Staff costs'!O:O,"&lt;&gt;Error")</f>
        <v>15444</v>
      </c>
      <c r="F7" s="63">
        <f>SUMIFS('1. Staff costs'!P:P,'1. Staff costs'!C:C,B7,'1. Staff costs'!H:H,$E$4,'1. Staff costs'!O:O,"&lt;&gt;Error")</f>
        <v>117</v>
      </c>
      <c r="G7" s="63">
        <f>SUMIFS('1. Staff costs'!N:N,'1. Staff costs'!C:C,B7,'1. Staff costs'!H:H,$G$4,'1. Staff costs'!O:O,"&lt;&gt;Error")</f>
        <v>0</v>
      </c>
      <c r="H7" s="63">
        <f>SUMIFS('1. Staff costs'!P:P,'1. Staff costs'!C:C,B7,'1. Staff costs'!H:H,$G$4,'1. Staff costs'!O:O,"&lt;&gt;Error")</f>
        <v>0</v>
      </c>
      <c r="I7" s="63">
        <f>SUMIFS('1. Staff costs'!N:N,'1. Staff costs'!C:C,B7,'1. Staff costs'!H:H,$I$4,'1. Staff costs'!O:O,"&lt;&gt;Error")</f>
        <v>3588</v>
      </c>
      <c r="J7" s="63">
        <f>SUMIFS('1. Staff costs'!P:P,'1. Staff costs'!C:C,B7,'1. Staff costs'!H:H,$I$4,'1. Staff costs'!O:O,"&lt;&gt;Error")</f>
        <v>39</v>
      </c>
      <c r="K7" s="64">
        <f t="shared" ref="K7:K60" si="0">C7+E7+G7+I7</f>
        <v>29324</v>
      </c>
      <c r="L7" s="64">
        <f t="shared" ref="L7:L60" si="1">D7+F7+H7+J7</f>
        <v>218</v>
      </c>
    </row>
    <row r="8" spans="2:12" x14ac:dyDescent="0.35">
      <c r="B8" s="171" t="s">
        <v>9</v>
      </c>
      <c r="C8" s="63">
        <f>SUMIFS('1. Staff costs'!N:N,'1. Staff costs'!C:C,B8,'1. Staff costs'!H:H,$C$4,'1. Staff costs'!O:O,"&lt;&gt;Error")</f>
        <v>6308</v>
      </c>
      <c r="D8" s="63">
        <f>SUMIFS('1. Staff costs'!P:P,'1. Staff costs'!C:C,B8,'1. Staff costs'!H:H,$C$4,'1. Staff costs'!O:O,"&lt;&gt;Error")</f>
        <v>38</v>
      </c>
      <c r="E8" s="63">
        <f>SUMIFS('1. Staff costs'!N:N,'1. Staff costs'!C:C,B8,'1. Staff costs'!H:H,$E$4,'1. Staff costs'!O:O,"&lt;&gt;Error")</f>
        <v>15048</v>
      </c>
      <c r="F8" s="63">
        <f>SUMIFS('1. Staff costs'!P:P,'1. Staff costs'!C:C,B8,'1. Staff costs'!H:H,$E$4,'1. Staff costs'!O:O,"&lt;&gt;Error")</f>
        <v>114</v>
      </c>
      <c r="G8" s="63">
        <f>SUMIFS('1. Staff costs'!N:N,'1. Staff costs'!C:C,B8,'1. Staff costs'!H:H,$G$4,'1. Staff costs'!O:O,"&lt;&gt;Error")</f>
        <v>0</v>
      </c>
      <c r="H8" s="63">
        <f>SUMIFS('1. Staff costs'!P:P,'1. Staff costs'!C:C,B8,'1. Staff costs'!H:H,$G$4,'1. Staff costs'!O:O,"&lt;&gt;Error")</f>
        <v>0</v>
      </c>
      <c r="I8" s="63">
        <f>SUMIFS('1. Staff costs'!N:N,'1. Staff costs'!C:C,B8,'1. Staff costs'!H:H,$I$4,'1. Staff costs'!O:O,"&lt;&gt;Error")</f>
        <v>1104</v>
      </c>
      <c r="J8" s="63">
        <f>SUMIFS('1. Staff costs'!P:P,'1. Staff costs'!C:C,B8,'1. Staff costs'!H:H,$I$4,'1. Staff costs'!O:O,"&lt;&gt;Error")</f>
        <v>12</v>
      </c>
      <c r="K8" s="64">
        <f t="shared" si="0"/>
        <v>22460</v>
      </c>
      <c r="L8" s="64">
        <f t="shared" si="1"/>
        <v>164</v>
      </c>
    </row>
    <row r="9" spans="2:12" x14ac:dyDescent="0.35">
      <c r="B9" s="171" t="s">
        <v>10</v>
      </c>
      <c r="C9" s="63">
        <f>SUMIFS('1. Staff costs'!N:N,'1. Staff costs'!C:C,B9,'1. Staff costs'!H:H,$C$4,'1. Staff costs'!O:O,"&lt;&gt;Error")</f>
        <v>6972</v>
      </c>
      <c r="D9" s="63">
        <f>SUMIFS('1. Staff costs'!P:P,'1. Staff costs'!C:C,B9,'1. Staff costs'!H:H,$C$4,'1. Staff costs'!O:O,"&lt;&gt;Error")</f>
        <v>42</v>
      </c>
      <c r="E9" s="63">
        <f>SUMIFS('1. Staff costs'!N:N,'1. Staff costs'!C:C,B9,'1. Staff costs'!H:H,$E$4,'1. Staff costs'!O:O,"&lt;&gt;Error")</f>
        <v>8184</v>
      </c>
      <c r="F9" s="63">
        <f>SUMIFS('1. Staff costs'!P:P,'1. Staff costs'!C:C,B9,'1. Staff costs'!H:H,$E$4,'1. Staff costs'!O:O,"&lt;&gt;Error")</f>
        <v>62</v>
      </c>
      <c r="G9" s="63">
        <f>SUMIFS('1. Staff costs'!N:N,'1. Staff costs'!C:C,B9,'1. Staff costs'!H:H,$G$4,'1. Staff costs'!O:O,"&lt;&gt;Error")</f>
        <v>0</v>
      </c>
      <c r="H9" s="63">
        <f>SUMIFS('1. Staff costs'!P:P,'1. Staff costs'!C:C,B9,'1. Staff costs'!H:H,$G$4,'1. Staff costs'!O:O,"&lt;&gt;Error")</f>
        <v>0</v>
      </c>
      <c r="I9" s="63">
        <f>SUMIFS('1. Staff costs'!N:N,'1. Staff costs'!C:C,B9,'1. Staff costs'!H:H,$I$4,'1. Staff costs'!O:O,"&lt;&gt;Error")</f>
        <v>0</v>
      </c>
      <c r="J9" s="63">
        <f>SUMIFS('1. Staff costs'!P:P,'1. Staff costs'!C:C,B9,'1. Staff costs'!H:H,$I$4,'1. Staff costs'!O:O,"&lt;&gt;Error")</f>
        <v>0</v>
      </c>
      <c r="K9" s="64">
        <f t="shared" si="0"/>
        <v>15156</v>
      </c>
      <c r="L9" s="64">
        <f t="shared" si="1"/>
        <v>104</v>
      </c>
    </row>
    <row r="10" spans="2:12" x14ac:dyDescent="0.35">
      <c r="B10" s="171" t="s">
        <v>11</v>
      </c>
      <c r="C10" s="63">
        <f>SUMIFS('1. Staff costs'!N:N,'1. Staff costs'!C:C,B10,'1. Staff costs'!H:H,$C$4,'1. Staff costs'!O:O,"&lt;&gt;Error")</f>
        <v>264</v>
      </c>
      <c r="D10" s="63">
        <f>SUMIFS('1. Staff costs'!P:P,'1. Staff costs'!C:C,B10,'1. Staff costs'!H:H,$C$4,'1. Staff costs'!O:O,"&lt;&gt;Error")</f>
        <v>3</v>
      </c>
      <c r="E10" s="63">
        <f>SUMIFS('1. Staff costs'!N:N,'1. Staff costs'!C:C,B10,'1. Staff costs'!H:H,$E$4,'1. Staff costs'!O:O,"&lt;&gt;Error")</f>
        <v>7030</v>
      </c>
      <c r="F10" s="63">
        <f>SUMIFS('1. Staff costs'!P:P,'1. Staff costs'!C:C,B10,'1. Staff costs'!H:H,$E$4,'1. Staff costs'!O:O,"&lt;&gt;Error")</f>
        <v>95</v>
      </c>
      <c r="G10" s="63">
        <f>SUMIFS('1. Staff costs'!N:N,'1. Staff costs'!C:C,B10,'1. Staff costs'!H:H,$G$4,'1. Staff costs'!O:O,"&lt;&gt;Error")</f>
        <v>0</v>
      </c>
      <c r="H10" s="63">
        <f>SUMIFS('1. Staff costs'!P:P,'1. Staff costs'!C:C,B10,'1. Staff costs'!H:H,$G$4,'1. Staff costs'!O:O,"&lt;&gt;Error")</f>
        <v>0</v>
      </c>
      <c r="I10" s="63">
        <f>SUMIFS('1. Staff costs'!N:N,'1. Staff costs'!C:C,B10,'1. Staff costs'!H:H,$I$4,'1. Staff costs'!O:O,"&lt;&gt;Error")</f>
        <v>0</v>
      </c>
      <c r="J10" s="63">
        <f>SUMIFS('1. Staff costs'!P:P,'1. Staff costs'!C:C,B10,'1. Staff costs'!H:H,$I$4,'1. Staff costs'!O:O,"&lt;&gt;Error")</f>
        <v>0</v>
      </c>
      <c r="K10" s="64">
        <f t="shared" si="0"/>
        <v>7294</v>
      </c>
      <c r="L10" s="64">
        <f t="shared" si="1"/>
        <v>98</v>
      </c>
    </row>
    <row r="11" spans="2:12" x14ac:dyDescent="0.35">
      <c r="B11" s="171" t="s">
        <v>12</v>
      </c>
      <c r="C11" s="63">
        <f>SUMIFS('1. Staff costs'!N:N,'1. Staff costs'!C:C,B11,'1. Staff costs'!H:H,$C$4,'1. Staff costs'!O:O,"&lt;&gt;Error")</f>
        <v>7840</v>
      </c>
      <c r="D11" s="63">
        <f>SUMIFS('1. Staff costs'!P:P,'1. Staff costs'!C:C,B11,'1. Staff costs'!H:H,$C$4,'1. Staff costs'!O:O,"&lt;&gt;Error")</f>
        <v>28</v>
      </c>
      <c r="E11" s="63">
        <f>SUMIFS('1. Staff costs'!N:N,'1. Staff costs'!C:C,B11,'1. Staff costs'!H:H,$E$4,'1. Staff costs'!O:O,"&lt;&gt;Error")</f>
        <v>11984</v>
      </c>
      <c r="F11" s="63">
        <f>SUMIFS('1. Staff costs'!P:P,'1. Staff costs'!C:C,B11,'1. Staff costs'!H:H,$E$4,'1. Staff costs'!O:O,"&lt;&gt;Error")</f>
        <v>56</v>
      </c>
      <c r="G11" s="63">
        <f>SUMIFS('1. Staff costs'!N:N,'1. Staff costs'!C:C,B11,'1. Staff costs'!H:H,$G$4,'1. Staff costs'!O:O,"&lt;&gt;Error")</f>
        <v>0</v>
      </c>
      <c r="H11" s="63">
        <f>SUMIFS('1. Staff costs'!P:P,'1. Staff costs'!C:C,B11,'1. Staff costs'!H:H,$G$4,'1. Staff costs'!O:O,"&lt;&gt;Error")</f>
        <v>0</v>
      </c>
      <c r="I11" s="63">
        <f>SUMIFS('1. Staff costs'!N:N,'1. Staff costs'!C:C,B11,'1. Staff costs'!H:H,$I$4,'1. Staff costs'!O:O,"&lt;&gt;Error")</f>
        <v>0</v>
      </c>
      <c r="J11" s="63">
        <f>SUMIFS('1. Staff costs'!P:P,'1. Staff costs'!C:C,B11,'1. Staff costs'!H:H,$I$4,'1. Staff costs'!O:O,"&lt;&gt;Error")</f>
        <v>0</v>
      </c>
      <c r="K11" s="64">
        <f t="shared" si="0"/>
        <v>19824</v>
      </c>
      <c r="L11" s="64">
        <f t="shared" si="1"/>
        <v>84</v>
      </c>
    </row>
    <row r="12" spans="2:12" x14ac:dyDescent="0.35">
      <c r="B12" s="171" t="s">
        <v>13</v>
      </c>
      <c r="C12" s="63">
        <f>SUMIFS('1. Staff costs'!N:N,'1. Staff costs'!C:C,B12,'1. Staff costs'!H:H,$C$4,'1. Staff costs'!O:O,"&lt;&gt;Error")</f>
        <v>0</v>
      </c>
      <c r="D12" s="63">
        <f>SUMIFS('1. Staff costs'!P:P,'1. Staff costs'!C:C,B12,'1. Staff costs'!H:H,$C$4,'1. Staff costs'!O:O,"&lt;&gt;Error")</f>
        <v>0</v>
      </c>
      <c r="E12" s="63">
        <f>SUMIFS('1. Staff costs'!N:N,'1. Staff costs'!C:C,B12,'1. Staff costs'!H:H,$E$4,'1. Staff costs'!O:O,"&lt;&gt;Error")</f>
        <v>10582</v>
      </c>
      <c r="F12" s="63">
        <f>SUMIFS('1. Staff costs'!P:P,'1. Staff costs'!C:C,B12,'1. Staff costs'!H:H,$E$4,'1. Staff costs'!O:O,"&lt;&gt;Error")</f>
        <v>143</v>
      </c>
      <c r="G12" s="63">
        <f>SUMIFS('1. Staff costs'!N:N,'1. Staff costs'!C:C,B12,'1. Staff costs'!H:H,$G$4,'1. Staff costs'!O:O,"&lt;&gt;Error")</f>
        <v>0</v>
      </c>
      <c r="H12" s="63">
        <f>SUMIFS('1. Staff costs'!P:P,'1. Staff costs'!C:C,B12,'1. Staff costs'!H:H,$G$4,'1. Staff costs'!O:O,"&lt;&gt;Error")</f>
        <v>0</v>
      </c>
      <c r="I12" s="63">
        <f>SUMIFS('1. Staff costs'!N:N,'1. Staff costs'!C:C,B12,'1. Staff costs'!H:H,$I$4,'1. Staff costs'!O:O,"&lt;&gt;Error")</f>
        <v>0</v>
      </c>
      <c r="J12" s="63">
        <f>SUMIFS('1. Staff costs'!P:P,'1. Staff costs'!C:C,B12,'1. Staff costs'!H:H,$I$4,'1. Staff costs'!O:O,"&lt;&gt;Error")</f>
        <v>0</v>
      </c>
      <c r="K12" s="64">
        <f t="shared" si="0"/>
        <v>10582</v>
      </c>
      <c r="L12" s="64">
        <f t="shared" si="1"/>
        <v>143</v>
      </c>
    </row>
    <row r="13" spans="2:12" x14ac:dyDescent="0.35">
      <c r="B13" s="171" t="s">
        <v>14</v>
      </c>
      <c r="C13" s="63">
        <f>SUMIFS('1. Staff costs'!N:N,'1. Staff costs'!C:C,B13,'1. Staff costs'!H:H,$C$4,'1. Staff costs'!O:O,"&lt;&gt;Error")</f>
        <v>3652</v>
      </c>
      <c r="D13" s="63">
        <f>SUMIFS('1. Staff costs'!P:P,'1. Staff costs'!C:C,B13,'1. Staff costs'!H:H,$C$4,'1. Staff costs'!O:O,"&lt;&gt;Error")</f>
        <v>22</v>
      </c>
      <c r="E13" s="63">
        <f>SUMIFS('1. Staff costs'!N:N,'1. Staff costs'!C:C,B13,'1. Staff costs'!H:H,$E$4,'1. Staff costs'!O:O,"&lt;&gt;Error")</f>
        <v>6600</v>
      </c>
      <c r="F13" s="63">
        <f>SUMIFS('1. Staff costs'!P:P,'1. Staff costs'!C:C,B13,'1. Staff costs'!H:H,$E$4,'1. Staff costs'!O:O,"&lt;&gt;Error")</f>
        <v>50</v>
      </c>
      <c r="G13" s="63">
        <f>SUMIFS('1. Staff costs'!N:N,'1. Staff costs'!C:C,B13,'1. Staff costs'!H:H,$G$4,'1. Staff costs'!O:O,"&lt;&gt;Error")</f>
        <v>0</v>
      </c>
      <c r="H13" s="63">
        <f>SUMIFS('1. Staff costs'!P:P,'1. Staff costs'!C:C,B13,'1. Staff costs'!H:H,$G$4,'1. Staff costs'!O:O,"&lt;&gt;Error")</f>
        <v>0</v>
      </c>
      <c r="I13" s="63">
        <f>SUMIFS('1. Staff costs'!N:N,'1. Staff costs'!C:C,B13,'1. Staff costs'!H:H,$I$4,'1. Staff costs'!O:O,"&lt;&gt;Error")</f>
        <v>1564</v>
      </c>
      <c r="J13" s="63">
        <f>SUMIFS('1. Staff costs'!P:P,'1. Staff costs'!C:C,B13,'1. Staff costs'!H:H,$I$4,'1. Staff costs'!O:O,"&lt;&gt;Error")</f>
        <v>17</v>
      </c>
      <c r="K13" s="64">
        <f t="shared" si="0"/>
        <v>11816</v>
      </c>
      <c r="L13" s="64">
        <f t="shared" si="1"/>
        <v>89</v>
      </c>
    </row>
    <row r="14" spans="2:12" x14ac:dyDescent="0.35">
      <c r="B14" s="171" t="s">
        <v>15</v>
      </c>
      <c r="C14" s="63">
        <f>SUMIFS('1. Staff costs'!N:N,'1. Staff costs'!C:C,B14,'1. Staff costs'!H:H,$C$4,'1. Staff costs'!O:O,"&lt;&gt;Error")</f>
        <v>2324</v>
      </c>
      <c r="D14" s="63">
        <f>SUMIFS('1. Staff costs'!P:P,'1. Staff costs'!C:C,B14,'1. Staff costs'!H:H,$C$4,'1. Staff costs'!O:O,"&lt;&gt;Error")</f>
        <v>14</v>
      </c>
      <c r="E14" s="63">
        <f>SUMIFS('1. Staff costs'!N:N,'1. Staff costs'!C:C,B14,'1. Staff costs'!H:H,$E$4,'1. Staff costs'!O:O,"&lt;&gt;Error")</f>
        <v>6864</v>
      </c>
      <c r="F14" s="63">
        <f>SUMIFS('1. Staff costs'!P:P,'1. Staff costs'!C:C,B14,'1. Staff costs'!H:H,$E$4,'1. Staff costs'!O:O,"&lt;&gt;Error")</f>
        <v>52</v>
      </c>
      <c r="G14" s="63">
        <f>SUMIFS('1. Staff costs'!N:N,'1. Staff costs'!C:C,B14,'1. Staff costs'!H:H,$G$4,'1. Staff costs'!O:O,"&lt;&gt;Error")</f>
        <v>0</v>
      </c>
      <c r="H14" s="63">
        <f>SUMIFS('1. Staff costs'!P:P,'1. Staff costs'!C:C,B14,'1. Staff costs'!H:H,$G$4,'1. Staff costs'!O:O,"&lt;&gt;Error")</f>
        <v>0</v>
      </c>
      <c r="I14" s="63">
        <f>SUMIFS('1. Staff costs'!N:N,'1. Staff costs'!C:C,B14,'1. Staff costs'!H:H,$I$4,'1. Staff costs'!O:O,"&lt;&gt;Error")</f>
        <v>460</v>
      </c>
      <c r="J14" s="63">
        <f>SUMIFS('1. Staff costs'!P:P,'1. Staff costs'!C:C,B14,'1. Staff costs'!H:H,$I$4,'1. Staff costs'!O:O,"&lt;&gt;Error")</f>
        <v>5</v>
      </c>
      <c r="K14" s="64">
        <f t="shared" si="0"/>
        <v>9648</v>
      </c>
      <c r="L14" s="64">
        <f t="shared" si="1"/>
        <v>71</v>
      </c>
    </row>
    <row r="15" spans="2:12" x14ac:dyDescent="0.35">
      <c r="B15" s="171" t="s">
        <v>16</v>
      </c>
      <c r="C15" s="63">
        <f>SUMIFS('1. Staff costs'!N:N,'1. Staff costs'!C:C,B15,'1. Staff costs'!H:H,$C$4,'1. Staff costs'!O:O,"&lt;&gt;Error")</f>
        <v>1992</v>
      </c>
      <c r="D15" s="63">
        <f>SUMIFS('1. Staff costs'!P:P,'1. Staff costs'!C:C,B15,'1. Staff costs'!H:H,$C$4,'1. Staff costs'!O:O,"&lt;&gt;Error")</f>
        <v>12</v>
      </c>
      <c r="E15" s="63">
        <f>SUMIFS('1. Staff costs'!N:N,'1. Staff costs'!C:C,B15,'1. Staff costs'!H:H,$E$4,'1. Staff costs'!O:O,"&lt;&gt;Error")</f>
        <v>4884</v>
      </c>
      <c r="F15" s="63">
        <f>SUMIFS('1. Staff costs'!P:P,'1. Staff costs'!C:C,B15,'1. Staff costs'!H:H,$E$4,'1. Staff costs'!O:O,"&lt;&gt;Error")</f>
        <v>37</v>
      </c>
      <c r="G15" s="63">
        <f>SUMIFS('1. Staff costs'!N:N,'1. Staff costs'!C:C,B15,'1. Staff costs'!H:H,$G$4,'1. Staff costs'!O:O,"&lt;&gt;Error")</f>
        <v>0</v>
      </c>
      <c r="H15" s="63">
        <f>SUMIFS('1. Staff costs'!P:P,'1. Staff costs'!C:C,B15,'1. Staff costs'!H:H,$G$4,'1. Staff costs'!O:O,"&lt;&gt;Error")</f>
        <v>0</v>
      </c>
      <c r="I15" s="63">
        <f>SUMIFS('1. Staff costs'!N:N,'1. Staff costs'!C:C,B15,'1. Staff costs'!H:H,$I$4,'1. Staff costs'!O:O,"&lt;&gt;Error")</f>
        <v>276</v>
      </c>
      <c r="J15" s="63">
        <f>SUMIFS('1. Staff costs'!P:P,'1. Staff costs'!C:C,B15,'1. Staff costs'!H:H,$I$4,'1. Staff costs'!O:O,"&lt;&gt;Error")</f>
        <v>3</v>
      </c>
      <c r="K15" s="64">
        <f t="shared" si="0"/>
        <v>7152</v>
      </c>
      <c r="L15" s="64">
        <f t="shared" si="1"/>
        <v>52</v>
      </c>
    </row>
    <row r="16" spans="2:12" x14ac:dyDescent="0.35">
      <c r="B16" s="171" t="s">
        <v>17</v>
      </c>
      <c r="C16" s="63">
        <f>SUMIFS('1. Staff costs'!N:N,'1. Staff costs'!C:C,B16,'1. Staff costs'!H:H,$C$4,'1. Staff costs'!O:O,"&lt;&gt;Error")</f>
        <v>0</v>
      </c>
      <c r="D16" s="63">
        <f>SUMIFS('1. Staff costs'!P:P,'1. Staff costs'!C:C,B16,'1. Staff costs'!H:H,$C$4,'1. Staff costs'!O:O,"&lt;&gt;Error")</f>
        <v>0</v>
      </c>
      <c r="E16" s="63">
        <f>SUMIFS('1. Staff costs'!N:N,'1. Staff costs'!C:C,B16,'1. Staff costs'!H:H,$E$4,'1. Staff costs'!O:O,"&lt;&gt;Error")</f>
        <v>15906</v>
      </c>
      <c r="F16" s="63">
        <f>SUMIFS('1. Staff costs'!P:P,'1. Staff costs'!C:C,B16,'1. Staff costs'!H:H,$E$4,'1. Staff costs'!O:O,"&lt;&gt;Error")</f>
        <v>66</v>
      </c>
      <c r="G16" s="63">
        <f>SUMIFS('1. Staff costs'!N:N,'1. Staff costs'!C:C,B16,'1. Staff costs'!H:H,$G$4,'1. Staff costs'!O:O,"&lt;&gt;Error")</f>
        <v>0</v>
      </c>
      <c r="H16" s="63">
        <f>SUMIFS('1. Staff costs'!P:P,'1. Staff costs'!C:C,B16,'1. Staff costs'!H:H,$G$4,'1. Staff costs'!O:O,"&lt;&gt;Error")</f>
        <v>0</v>
      </c>
      <c r="I16" s="63">
        <f>SUMIFS('1. Staff costs'!N:N,'1. Staff costs'!C:C,B16,'1. Staff costs'!H:H,$I$4,'1. Staff costs'!O:O,"&lt;&gt;Error")</f>
        <v>1570</v>
      </c>
      <c r="J16" s="63">
        <f>SUMIFS('1. Staff costs'!P:P,'1. Staff costs'!C:C,B16,'1. Staff costs'!H:H,$I$4,'1. Staff costs'!O:O,"&lt;&gt;Error")</f>
        <v>10</v>
      </c>
      <c r="K16" s="64">
        <f t="shared" si="0"/>
        <v>17476</v>
      </c>
      <c r="L16" s="64">
        <f t="shared" si="1"/>
        <v>76</v>
      </c>
    </row>
    <row r="17" spans="2:12" x14ac:dyDescent="0.35">
      <c r="B17" s="171" t="s">
        <v>18</v>
      </c>
      <c r="C17" s="63">
        <f>SUMIFS('1. Staff costs'!N:N,'1. Staff costs'!C:C,B17,'1. Staff costs'!H:H,$C$4,'1. Staff costs'!O:O,"&lt;&gt;Error")</f>
        <v>0</v>
      </c>
      <c r="D17" s="63">
        <f>SUMIFS('1. Staff costs'!P:P,'1. Staff costs'!C:C,B17,'1. Staff costs'!H:H,$C$4,'1. Staff costs'!O:O,"&lt;&gt;Error")</f>
        <v>0</v>
      </c>
      <c r="E17" s="63">
        <f>SUMIFS('1. Staff costs'!N:N,'1. Staff costs'!C:C,B17,'1. Staff costs'!H:H,$E$4,'1. Staff costs'!O:O,"&lt;&gt;Error")</f>
        <v>0</v>
      </c>
      <c r="F17" s="63">
        <f>SUMIFS('1. Staff costs'!P:P,'1. Staff costs'!C:C,B17,'1. Staff costs'!H:H,$E$4,'1. Staff costs'!O:O,"&lt;&gt;Error")</f>
        <v>0</v>
      </c>
      <c r="G17" s="63">
        <f>SUMIFS('1. Staff costs'!N:N,'1. Staff costs'!C:C,B17,'1. Staff costs'!H:H,$G$4,'1. Staff costs'!O:O,"&lt;&gt;Error")</f>
        <v>0</v>
      </c>
      <c r="H17" s="63">
        <f>SUMIFS('1. Staff costs'!P:P,'1. Staff costs'!C:C,B17,'1. Staff costs'!H:H,$G$4,'1. Staff costs'!O:O,"&lt;&gt;Error")</f>
        <v>0</v>
      </c>
      <c r="I17" s="63">
        <f>SUMIFS('1. Staff costs'!N:N,'1. Staff costs'!C:C,B17,'1. Staff costs'!H:H,$I$4,'1. Staff costs'!O:O,"&lt;&gt;Error")</f>
        <v>0</v>
      </c>
      <c r="J17" s="63">
        <f>SUMIFS('1. Staff costs'!P:P,'1. Staff costs'!C:C,B17,'1. Staff costs'!H:H,$I$4,'1. Staff costs'!O:O,"&lt;&gt;Error")</f>
        <v>0</v>
      </c>
      <c r="K17" s="64">
        <f t="shared" si="0"/>
        <v>0</v>
      </c>
      <c r="L17" s="64">
        <f t="shared" si="1"/>
        <v>0</v>
      </c>
    </row>
    <row r="18" spans="2:12" x14ac:dyDescent="0.35">
      <c r="B18" s="171" t="s">
        <v>149</v>
      </c>
      <c r="C18" s="63">
        <f>SUMIFS('1. Staff costs'!N:N,'1. Staff costs'!C:C,B18,'1. Staff costs'!H:H,$C$4,'1. Staff costs'!O:O,"&lt;&gt;Error")</f>
        <v>0</v>
      </c>
      <c r="D18" s="63">
        <f>SUMIFS('1. Staff costs'!P:P,'1. Staff costs'!C:C,B18,'1. Staff costs'!H:H,$C$4,'1. Staff costs'!O:O,"&lt;&gt;Error")</f>
        <v>0</v>
      </c>
      <c r="E18" s="63">
        <f>SUMIFS('1. Staff costs'!N:N,'1. Staff costs'!C:C,B18,'1. Staff costs'!H:H,$E$4,'1. Staff costs'!O:O,"&lt;&gt;Error")</f>
        <v>0</v>
      </c>
      <c r="F18" s="63">
        <f>SUMIFS('1. Staff costs'!P:P,'1. Staff costs'!C:C,B18,'1. Staff costs'!H:H,$E$4,'1. Staff costs'!O:O,"&lt;&gt;Error")</f>
        <v>0</v>
      </c>
      <c r="G18" s="63">
        <f>SUMIFS('1. Staff costs'!N:N,'1. Staff costs'!C:C,B18,'1. Staff costs'!H:H,$G$4,'1. Staff costs'!O:O,"&lt;&gt;Error")</f>
        <v>0</v>
      </c>
      <c r="H18" s="63">
        <f>SUMIFS('1. Staff costs'!P:P,'1. Staff costs'!C:C,B18,'1. Staff costs'!H:H,$G$4,'1. Staff costs'!O:O,"&lt;&gt;Error")</f>
        <v>0</v>
      </c>
      <c r="I18" s="63">
        <f>SUMIFS('1. Staff costs'!N:N,'1. Staff costs'!C:C,B18,'1. Staff costs'!H:H,$I$4,'1. Staff costs'!O:O,"&lt;&gt;Error")</f>
        <v>0</v>
      </c>
      <c r="J18" s="63">
        <f>SUMIFS('1. Staff costs'!P:P,'1. Staff costs'!C:C,B18,'1. Staff costs'!H:H,$I$4,'1. Staff costs'!O:O,"&lt;&gt;Error")</f>
        <v>0</v>
      </c>
      <c r="K18" s="64">
        <f t="shared" si="0"/>
        <v>0</v>
      </c>
      <c r="L18" s="64">
        <f t="shared" si="1"/>
        <v>0</v>
      </c>
    </row>
    <row r="19" spans="2:12" x14ac:dyDescent="0.35">
      <c r="B19" s="171" t="s">
        <v>19</v>
      </c>
      <c r="C19" s="63">
        <f>SUMIFS('1. Staff costs'!N:N,'1. Staff costs'!C:C,B19,'1. Staff costs'!H:H,$C$4,'1. Staff costs'!O:O,"&lt;&gt;Error")</f>
        <v>0</v>
      </c>
      <c r="D19" s="63">
        <f>SUMIFS('1. Staff costs'!P:P,'1. Staff costs'!C:C,B19,'1. Staff costs'!H:H,$C$4,'1. Staff costs'!O:O,"&lt;&gt;Error")</f>
        <v>0</v>
      </c>
      <c r="E19" s="63">
        <f>SUMIFS('1. Staff costs'!N:N,'1. Staff costs'!C:C,B19,'1. Staff costs'!H:H,$E$4,'1. Staff costs'!O:O,"&lt;&gt;Error")</f>
        <v>0</v>
      </c>
      <c r="F19" s="63">
        <f>SUMIFS('1. Staff costs'!P:P,'1. Staff costs'!C:C,B19,'1. Staff costs'!H:H,$E$4,'1. Staff costs'!O:O,"&lt;&gt;Error")</f>
        <v>0</v>
      </c>
      <c r="G19" s="63">
        <f>SUMIFS('1. Staff costs'!N:N,'1. Staff costs'!C:C,B19,'1. Staff costs'!H:H,$G$4,'1. Staff costs'!O:O,"&lt;&gt;Error")</f>
        <v>0</v>
      </c>
      <c r="H19" s="63">
        <f>SUMIFS('1. Staff costs'!P:P,'1. Staff costs'!C:C,B19,'1. Staff costs'!H:H,$G$4,'1. Staff costs'!O:O,"&lt;&gt;Error")</f>
        <v>0</v>
      </c>
      <c r="I19" s="63">
        <f>SUMIFS('1. Staff costs'!N:N,'1. Staff costs'!C:C,B19,'1. Staff costs'!H:H,$I$4,'1. Staff costs'!O:O,"&lt;&gt;Error")</f>
        <v>0</v>
      </c>
      <c r="J19" s="63">
        <f>SUMIFS('1. Staff costs'!P:P,'1. Staff costs'!C:C,B19,'1. Staff costs'!H:H,$I$4,'1. Staff costs'!O:O,"&lt;&gt;Error")</f>
        <v>0</v>
      </c>
      <c r="K19" s="64">
        <f t="shared" si="0"/>
        <v>0</v>
      </c>
      <c r="L19" s="64">
        <f t="shared" si="1"/>
        <v>0</v>
      </c>
    </row>
    <row r="20" spans="2:12" x14ac:dyDescent="0.35">
      <c r="B20" s="171" t="s">
        <v>20</v>
      </c>
      <c r="C20" s="63">
        <f>SUMIFS('1. Staff costs'!N:N,'1. Staff costs'!C:C,B20,'1. Staff costs'!H:H,$C$4,'1. Staff costs'!O:O,"&lt;&gt;Error")</f>
        <v>0</v>
      </c>
      <c r="D20" s="63">
        <f>SUMIFS('1. Staff costs'!P:P,'1. Staff costs'!C:C,B20,'1. Staff costs'!H:H,$C$4,'1. Staff costs'!O:O,"&lt;&gt;Error")</f>
        <v>0</v>
      </c>
      <c r="E20" s="63">
        <f>SUMIFS('1. Staff costs'!N:N,'1. Staff costs'!C:C,B20,'1. Staff costs'!H:H,$E$4,'1. Staff costs'!O:O,"&lt;&gt;Error")</f>
        <v>0</v>
      </c>
      <c r="F20" s="63">
        <f>SUMIFS('1. Staff costs'!P:P,'1. Staff costs'!C:C,B20,'1. Staff costs'!H:H,$E$4,'1. Staff costs'!O:O,"&lt;&gt;Error")</f>
        <v>0</v>
      </c>
      <c r="G20" s="63">
        <f>SUMIFS('1. Staff costs'!N:N,'1. Staff costs'!C:C,B20,'1. Staff costs'!H:H,$G$4,'1. Staff costs'!O:O,"&lt;&gt;Error")</f>
        <v>0</v>
      </c>
      <c r="H20" s="63">
        <f>SUMIFS('1. Staff costs'!P:P,'1. Staff costs'!C:C,B20,'1. Staff costs'!H:H,$G$4,'1. Staff costs'!O:O,"&lt;&gt;Error")</f>
        <v>0</v>
      </c>
      <c r="I20" s="63">
        <f>SUMIFS('1. Staff costs'!N:N,'1. Staff costs'!C:C,B20,'1. Staff costs'!H:H,$I$4,'1. Staff costs'!O:O,"&lt;&gt;Error")</f>
        <v>0</v>
      </c>
      <c r="J20" s="63">
        <f>SUMIFS('1. Staff costs'!P:P,'1. Staff costs'!C:C,B20,'1. Staff costs'!H:H,$I$4,'1. Staff costs'!O:O,"&lt;&gt;Error")</f>
        <v>0</v>
      </c>
      <c r="K20" s="64">
        <f t="shared" si="0"/>
        <v>0</v>
      </c>
      <c r="L20" s="64">
        <f t="shared" si="1"/>
        <v>0</v>
      </c>
    </row>
    <row r="21" spans="2:12" x14ac:dyDescent="0.35">
      <c r="B21" s="171" t="s">
        <v>21</v>
      </c>
      <c r="C21" s="63">
        <f>SUMIFS('1. Staff costs'!N:N,'1. Staff costs'!C:C,B21,'1. Staff costs'!H:H,$C$4,'1. Staff costs'!O:O,"&lt;&gt;Error")</f>
        <v>0</v>
      </c>
      <c r="D21" s="63">
        <f>SUMIFS('1. Staff costs'!P:P,'1. Staff costs'!C:C,B21,'1. Staff costs'!H:H,$C$4,'1. Staff costs'!O:O,"&lt;&gt;Error")</f>
        <v>0</v>
      </c>
      <c r="E21" s="63">
        <f>SUMIFS('1. Staff costs'!N:N,'1. Staff costs'!C:C,B21,'1. Staff costs'!H:H,$E$4,'1. Staff costs'!O:O,"&lt;&gt;Error")</f>
        <v>0</v>
      </c>
      <c r="F21" s="63">
        <f>SUMIFS('1. Staff costs'!P:P,'1. Staff costs'!C:C,B21,'1. Staff costs'!H:H,$E$4,'1. Staff costs'!O:O,"&lt;&gt;Error")</f>
        <v>0</v>
      </c>
      <c r="G21" s="63">
        <f>SUMIFS('1. Staff costs'!N:N,'1. Staff costs'!C:C,B21,'1. Staff costs'!H:H,$G$4,'1. Staff costs'!O:O,"&lt;&gt;Error")</f>
        <v>0</v>
      </c>
      <c r="H21" s="63">
        <f>SUMIFS('1. Staff costs'!P:P,'1. Staff costs'!C:C,B21,'1. Staff costs'!H:H,$G$4,'1. Staff costs'!O:O,"&lt;&gt;Error")</f>
        <v>0</v>
      </c>
      <c r="I21" s="63">
        <f>SUMIFS('1. Staff costs'!N:N,'1. Staff costs'!C:C,B21,'1. Staff costs'!H:H,$I$4,'1. Staff costs'!O:O,"&lt;&gt;Error")</f>
        <v>0</v>
      </c>
      <c r="J21" s="63">
        <f>SUMIFS('1. Staff costs'!P:P,'1. Staff costs'!C:C,B21,'1. Staff costs'!H:H,$I$4,'1. Staff costs'!O:O,"&lt;&gt;Error")</f>
        <v>0</v>
      </c>
      <c r="K21" s="64">
        <f t="shared" si="0"/>
        <v>0</v>
      </c>
      <c r="L21" s="64">
        <f t="shared" si="1"/>
        <v>0</v>
      </c>
    </row>
    <row r="22" spans="2:12" x14ac:dyDescent="0.35">
      <c r="B22" s="171" t="s">
        <v>22</v>
      </c>
      <c r="C22" s="63">
        <f>SUMIFS('1. Staff costs'!N:N,'1. Staff costs'!C:C,B22,'1. Staff costs'!H:H,$C$4,'1. Staff costs'!O:O,"&lt;&gt;Error")</f>
        <v>0</v>
      </c>
      <c r="D22" s="63">
        <f>SUMIFS('1. Staff costs'!P:P,'1. Staff costs'!C:C,B22,'1. Staff costs'!H:H,$C$4,'1. Staff costs'!O:O,"&lt;&gt;Error")</f>
        <v>0</v>
      </c>
      <c r="E22" s="63">
        <f>SUMIFS('1. Staff costs'!N:N,'1. Staff costs'!C:C,B22,'1. Staff costs'!H:H,$E$4,'1. Staff costs'!O:O,"&lt;&gt;Error")</f>
        <v>0</v>
      </c>
      <c r="F22" s="63">
        <f>SUMIFS('1. Staff costs'!P:P,'1. Staff costs'!C:C,B22,'1. Staff costs'!H:H,$E$4,'1. Staff costs'!O:O,"&lt;&gt;Error")</f>
        <v>0</v>
      </c>
      <c r="G22" s="63">
        <f>SUMIFS('1. Staff costs'!N:N,'1. Staff costs'!C:C,B22,'1. Staff costs'!H:H,$G$4,'1. Staff costs'!O:O,"&lt;&gt;Error")</f>
        <v>0</v>
      </c>
      <c r="H22" s="63">
        <f>SUMIFS('1. Staff costs'!P:P,'1. Staff costs'!C:C,B22,'1. Staff costs'!H:H,$G$4,'1. Staff costs'!O:O,"&lt;&gt;Error")</f>
        <v>0</v>
      </c>
      <c r="I22" s="63">
        <f>SUMIFS('1. Staff costs'!N:N,'1. Staff costs'!C:C,B22,'1. Staff costs'!H:H,$I$4,'1. Staff costs'!O:O,"&lt;&gt;Error")</f>
        <v>0</v>
      </c>
      <c r="J22" s="63">
        <f>SUMIFS('1. Staff costs'!P:P,'1. Staff costs'!C:C,B22,'1. Staff costs'!H:H,$I$4,'1. Staff costs'!O:O,"&lt;&gt;Error")</f>
        <v>0</v>
      </c>
      <c r="K22" s="64">
        <f t="shared" si="0"/>
        <v>0</v>
      </c>
      <c r="L22" s="64">
        <f t="shared" si="1"/>
        <v>0</v>
      </c>
    </row>
    <row r="23" spans="2:12" x14ac:dyDescent="0.35">
      <c r="B23" s="171" t="s">
        <v>23</v>
      </c>
      <c r="C23" s="63">
        <f>SUMIFS('1. Staff costs'!N:N,'1. Staff costs'!C:C,B23,'1. Staff costs'!H:H,$C$4,'1. Staff costs'!O:O,"&lt;&gt;Error")</f>
        <v>0</v>
      </c>
      <c r="D23" s="63">
        <f>SUMIFS('1. Staff costs'!P:P,'1. Staff costs'!C:C,B23,'1. Staff costs'!H:H,$C$4,'1. Staff costs'!O:O,"&lt;&gt;Error")</f>
        <v>0</v>
      </c>
      <c r="E23" s="63">
        <f>SUMIFS('1. Staff costs'!N:N,'1. Staff costs'!C:C,B23,'1. Staff costs'!H:H,$E$4,'1. Staff costs'!O:O,"&lt;&gt;Error")</f>
        <v>0</v>
      </c>
      <c r="F23" s="63">
        <f>SUMIFS('1. Staff costs'!P:P,'1. Staff costs'!C:C,B23,'1. Staff costs'!H:H,$E$4,'1. Staff costs'!O:O,"&lt;&gt;Error")</f>
        <v>0</v>
      </c>
      <c r="G23" s="63">
        <f>SUMIFS('1. Staff costs'!N:N,'1. Staff costs'!C:C,B23,'1. Staff costs'!H:H,$G$4,'1. Staff costs'!O:O,"&lt;&gt;Error")</f>
        <v>0</v>
      </c>
      <c r="H23" s="63">
        <f>SUMIFS('1. Staff costs'!P:P,'1. Staff costs'!C:C,B23,'1. Staff costs'!H:H,$G$4,'1. Staff costs'!O:O,"&lt;&gt;Error")</f>
        <v>0</v>
      </c>
      <c r="I23" s="63">
        <f>SUMIFS('1. Staff costs'!N:N,'1. Staff costs'!C:C,B23,'1. Staff costs'!H:H,$I$4,'1. Staff costs'!O:O,"&lt;&gt;Error")</f>
        <v>0</v>
      </c>
      <c r="J23" s="63">
        <f>SUMIFS('1. Staff costs'!P:P,'1. Staff costs'!C:C,B23,'1. Staff costs'!H:H,$I$4,'1. Staff costs'!O:O,"&lt;&gt;Error")</f>
        <v>0</v>
      </c>
      <c r="K23" s="64">
        <f t="shared" si="0"/>
        <v>0</v>
      </c>
      <c r="L23" s="64">
        <f t="shared" si="1"/>
        <v>0</v>
      </c>
    </row>
    <row r="24" spans="2:12" x14ac:dyDescent="0.35">
      <c r="B24" s="171" t="s">
        <v>24</v>
      </c>
      <c r="C24" s="63">
        <f>SUMIFS('1. Staff costs'!N:N,'1. Staff costs'!C:C,B24,'1. Staff costs'!H:H,$C$4,'1. Staff costs'!O:O,"&lt;&gt;Error")</f>
        <v>0</v>
      </c>
      <c r="D24" s="63">
        <f>SUMIFS('1. Staff costs'!P:P,'1. Staff costs'!C:C,B24,'1. Staff costs'!H:H,$C$4,'1. Staff costs'!O:O,"&lt;&gt;Error")</f>
        <v>0</v>
      </c>
      <c r="E24" s="63">
        <f>SUMIFS('1. Staff costs'!N:N,'1. Staff costs'!C:C,B24,'1. Staff costs'!H:H,$E$4,'1. Staff costs'!O:O,"&lt;&gt;Error")</f>
        <v>0</v>
      </c>
      <c r="F24" s="63">
        <f>SUMIFS('1. Staff costs'!P:P,'1. Staff costs'!C:C,B24,'1. Staff costs'!H:H,$E$4,'1. Staff costs'!O:O,"&lt;&gt;Error")</f>
        <v>0</v>
      </c>
      <c r="G24" s="63">
        <f>SUMIFS('1. Staff costs'!N:N,'1. Staff costs'!C:C,B24,'1. Staff costs'!H:H,$G$4,'1. Staff costs'!O:O,"&lt;&gt;Error")</f>
        <v>0</v>
      </c>
      <c r="H24" s="63">
        <f>SUMIFS('1. Staff costs'!P:P,'1. Staff costs'!C:C,B24,'1. Staff costs'!H:H,$G$4,'1. Staff costs'!O:O,"&lt;&gt;Error")</f>
        <v>0</v>
      </c>
      <c r="I24" s="63">
        <f>SUMIFS('1. Staff costs'!N:N,'1. Staff costs'!C:C,B24,'1. Staff costs'!H:H,$I$4,'1. Staff costs'!O:O,"&lt;&gt;Error")</f>
        <v>0</v>
      </c>
      <c r="J24" s="63">
        <f>SUMIFS('1. Staff costs'!P:P,'1. Staff costs'!C:C,B24,'1. Staff costs'!H:H,$I$4,'1. Staff costs'!O:O,"&lt;&gt;Error")</f>
        <v>0</v>
      </c>
      <c r="K24" s="64">
        <f t="shared" si="0"/>
        <v>0</v>
      </c>
      <c r="L24" s="64">
        <f t="shared" si="1"/>
        <v>0</v>
      </c>
    </row>
    <row r="25" spans="2:12" x14ac:dyDescent="0.35">
      <c r="B25" s="171" t="s">
        <v>25</v>
      </c>
      <c r="C25" s="63">
        <f>SUMIFS('1. Staff costs'!N:N,'1. Staff costs'!C:C,B25,'1. Staff costs'!H:H,$C$4,'1. Staff costs'!O:O,"&lt;&gt;Error")</f>
        <v>0</v>
      </c>
      <c r="D25" s="63">
        <f>SUMIFS('1. Staff costs'!P:P,'1. Staff costs'!C:C,B25,'1. Staff costs'!H:H,$C$4,'1. Staff costs'!O:O,"&lt;&gt;Error")</f>
        <v>0</v>
      </c>
      <c r="E25" s="63">
        <f>SUMIFS('1. Staff costs'!N:N,'1. Staff costs'!C:C,B25,'1. Staff costs'!H:H,$E$4,'1. Staff costs'!O:O,"&lt;&gt;Error")</f>
        <v>0</v>
      </c>
      <c r="F25" s="63">
        <f>SUMIFS('1. Staff costs'!P:P,'1. Staff costs'!C:C,B25,'1. Staff costs'!H:H,$E$4,'1. Staff costs'!O:O,"&lt;&gt;Error")</f>
        <v>0</v>
      </c>
      <c r="G25" s="63">
        <f>SUMIFS('1. Staff costs'!N:N,'1. Staff costs'!C:C,B25,'1. Staff costs'!H:H,$G$4,'1. Staff costs'!O:O,"&lt;&gt;Error")</f>
        <v>0</v>
      </c>
      <c r="H25" s="63">
        <f>SUMIFS('1. Staff costs'!P:P,'1. Staff costs'!C:C,B25,'1. Staff costs'!H:H,$G$4,'1. Staff costs'!O:O,"&lt;&gt;Error")</f>
        <v>0</v>
      </c>
      <c r="I25" s="63">
        <f>SUMIFS('1. Staff costs'!N:N,'1. Staff costs'!C:C,B25,'1. Staff costs'!H:H,$I$4,'1. Staff costs'!O:O,"&lt;&gt;Error")</f>
        <v>0</v>
      </c>
      <c r="J25" s="63">
        <f>SUMIFS('1. Staff costs'!P:P,'1. Staff costs'!C:C,B25,'1. Staff costs'!H:H,$I$4,'1. Staff costs'!O:O,"&lt;&gt;Error")</f>
        <v>0</v>
      </c>
      <c r="K25" s="64">
        <f t="shared" si="0"/>
        <v>0</v>
      </c>
      <c r="L25" s="64">
        <f t="shared" si="1"/>
        <v>0</v>
      </c>
    </row>
    <row r="26" spans="2:12" x14ac:dyDescent="0.35">
      <c r="B26" s="171" t="s">
        <v>109</v>
      </c>
      <c r="C26" s="63">
        <f>SUMIFS('1. Staff costs'!N:N,'1. Staff costs'!C:C,B26,'1. Staff costs'!H:H,$C$4,'1. Staff costs'!O:O,"&lt;&gt;Error")</f>
        <v>0</v>
      </c>
      <c r="D26" s="63">
        <f>SUMIFS('1. Staff costs'!P:P,'1. Staff costs'!C:C,B26,'1. Staff costs'!H:H,$C$4,'1. Staff costs'!O:O,"&lt;&gt;Error")</f>
        <v>0</v>
      </c>
      <c r="E26" s="63">
        <f>SUMIFS('1. Staff costs'!N:N,'1. Staff costs'!C:C,B26,'1. Staff costs'!H:H,$E$4,'1. Staff costs'!O:O,"&lt;&gt;Error")</f>
        <v>0</v>
      </c>
      <c r="F26" s="63">
        <f>SUMIFS('1. Staff costs'!P:P,'1. Staff costs'!C:C,B26,'1. Staff costs'!H:H,$E$4,'1. Staff costs'!O:O,"&lt;&gt;Error")</f>
        <v>0</v>
      </c>
      <c r="G26" s="63">
        <f>SUMIFS('1. Staff costs'!N:N,'1. Staff costs'!C:C,B26,'1. Staff costs'!H:H,$G$4,'1. Staff costs'!O:O,"&lt;&gt;Error")</f>
        <v>0</v>
      </c>
      <c r="H26" s="63">
        <f>SUMIFS('1. Staff costs'!P:P,'1. Staff costs'!C:C,B26,'1. Staff costs'!H:H,$G$4,'1. Staff costs'!O:O,"&lt;&gt;Error")</f>
        <v>0</v>
      </c>
      <c r="I26" s="63">
        <f>SUMIFS('1. Staff costs'!N:N,'1. Staff costs'!C:C,B26,'1. Staff costs'!H:H,$I$4,'1. Staff costs'!O:O,"&lt;&gt;Error")</f>
        <v>0</v>
      </c>
      <c r="J26" s="63">
        <f>SUMIFS('1. Staff costs'!P:P,'1. Staff costs'!C:C,B26,'1. Staff costs'!H:H,$I$4,'1. Staff costs'!O:O,"&lt;&gt;Error")</f>
        <v>0</v>
      </c>
      <c r="K26" s="64">
        <f t="shared" si="0"/>
        <v>0</v>
      </c>
      <c r="L26" s="64">
        <f t="shared" si="1"/>
        <v>0</v>
      </c>
    </row>
    <row r="27" spans="2:12" x14ac:dyDescent="0.35">
      <c r="B27" s="171" t="s">
        <v>110</v>
      </c>
      <c r="C27" s="63">
        <f>SUMIFS('1. Staff costs'!N:N,'1. Staff costs'!C:C,B27,'1. Staff costs'!H:H,$C$4,'1. Staff costs'!O:O,"&lt;&gt;Error")</f>
        <v>0</v>
      </c>
      <c r="D27" s="63">
        <f>SUMIFS('1. Staff costs'!P:P,'1. Staff costs'!C:C,B27,'1. Staff costs'!H:H,$C$4,'1. Staff costs'!O:O,"&lt;&gt;Error")</f>
        <v>0</v>
      </c>
      <c r="E27" s="63">
        <f>SUMIFS('1. Staff costs'!N:N,'1. Staff costs'!C:C,B27,'1. Staff costs'!H:H,$E$4,'1. Staff costs'!O:O,"&lt;&gt;Error")</f>
        <v>0</v>
      </c>
      <c r="F27" s="63">
        <f>SUMIFS('1. Staff costs'!P:P,'1. Staff costs'!C:C,B27,'1. Staff costs'!H:H,$E$4,'1. Staff costs'!O:O,"&lt;&gt;Error")</f>
        <v>0</v>
      </c>
      <c r="G27" s="63">
        <f>SUMIFS('1. Staff costs'!N:N,'1. Staff costs'!C:C,B27,'1. Staff costs'!H:H,$G$4,'1. Staff costs'!O:O,"&lt;&gt;Error")</f>
        <v>0</v>
      </c>
      <c r="H27" s="63">
        <f>SUMIFS('1. Staff costs'!P:P,'1. Staff costs'!C:C,B27,'1. Staff costs'!H:H,$G$4,'1. Staff costs'!O:O,"&lt;&gt;Error")</f>
        <v>0</v>
      </c>
      <c r="I27" s="63">
        <f>SUMIFS('1. Staff costs'!N:N,'1. Staff costs'!C:C,B27,'1. Staff costs'!H:H,$I$4,'1. Staff costs'!O:O,"&lt;&gt;Error")</f>
        <v>0</v>
      </c>
      <c r="J27" s="63">
        <f>SUMIFS('1. Staff costs'!P:P,'1. Staff costs'!C:C,B27,'1. Staff costs'!H:H,$I$4,'1. Staff costs'!O:O,"&lt;&gt;Error")</f>
        <v>0</v>
      </c>
      <c r="K27" s="64">
        <f t="shared" si="0"/>
        <v>0</v>
      </c>
      <c r="L27" s="64">
        <f t="shared" si="1"/>
        <v>0</v>
      </c>
    </row>
    <row r="28" spans="2:12" x14ac:dyDescent="0.35">
      <c r="B28" s="171" t="s">
        <v>111</v>
      </c>
      <c r="C28" s="63">
        <f>SUMIFS('1. Staff costs'!N:N,'1. Staff costs'!C:C,B28,'1. Staff costs'!H:H,$C$4,'1. Staff costs'!O:O,"&lt;&gt;Error")</f>
        <v>0</v>
      </c>
      <c r="D28" s="63">
        <f>SUMIFS('1. Staff costs'!P:P,'1. Staff costs'!C:C,B28,'1. Staff costs'!H:H,$C$4,'1. Staff costs'!O:O,"&lt;&gt;Error")</f>
        <v>0</v>
      </c>
      <c r="E28" s="63">
        <f>SUMIFS('1. Staff costs'!N:N,'1. Staff costs'!C:C,B28,'1. Staff costs'!H:H,$E$4,'1. Staff costs'!O:O,"&lt;&gt;Error")</f>
        <v>0</v>
      </c>
      <c r="F28" s="63">
        <f>SUMIFS('1. Staff costs'!P:P,'1. Staff costs'!C:C,B28,'1. Staff costs'!H:H,$E$4,'1. Staff costs'!O:O,"&lt;&gt;Error")</f>
        <v>0</v>
      </c>
      <c r="G28" s="63">
        <f>SUMIFS('1. Staff costs'!N:N,'1. Staff costs'!C:C,B28,'1. Staff costs'!H:H,$G$4,'1. Staff costs'!O:O,"&lt;&gt;Error")</f>
        <v>0</v>
      </c>
      <c r="H28" s="63">
        <f>SUMIFS('1. Staff costs'!P:P,'1. Staff costs'!C:C,B28,'1. Staff costs'!H:H,$G$4,'1. Staff costs'!O:O,"&lt;&gt;Error")</f>
        <v>0</v>
      </c>
      <c r="I28" s="63">
        <f>SUMIFS('1. Staff costs'!N:N,'1. Staff costs'!C:C,B28,'1. Staff costs'!H:H,$I$4,'1. Staff costs'!O:O,"&lt;&gt;Error")</f>
        <v>0</v>
      </c>
      <c r="J28" s="63">
        <f>SUMIFS('1. Staff costs'!P:P,'1. Staff costs'!C:C,B28,'1. Staff costs'!H:H,$I$4,'1. Staff costs'!O:O,"&lt;&gt;Error")</f>
        <v>0</v>
      </c>
      <c r="K28" s="64">
        <f t="shared" si="0"/>
        <v>0</v>
      </c>
      <c r="L28" s="64">
        <f t="shared" si="1"/>
        <v>0</v>
      </c>
    </row>
    <row r="29" spans="2:12" x14ac:dyDescent="0.35">
      <c r="B29" s="171" t="s">
        <v>112</v>
      </c>
      <c r="C29" s="63">
        <f>SUMIFS('1. Staff costs'!N:N,'1. Staff costs'!C:C,B29,'1. Staff costs'!H:H,$C$4,'1. Staff costs'!O:O,"&lt;&gt;Error")</f>
        <v>0</v>
      </c>
      <c r="D29" s="63">
        <f>SUMIFS('1. Staff costs'!P:P,'1. Staff costs'!C:C,B29,'1. Staff costs'!H:H,$C$4,'1. Staff costs'!O:O,"&lt;&gt;Error")</f>
        <v>0</v>
      </c>
      <c r="E29" s="63">
        <f>SUMIFS('1. Staff costs'!N:N,'1. Staff costs'!C:C,B29,'1. Staff costs'!H:H,$E$4,'1. Staff costs'!O:O,"&lt;&gt;Error")</f>
        <v>0</v>
      </c>
      <c r="F29" s="63">
        <f>SUMIFS('1. Staff costs'!P:P,'1. Staff costs'!C:C,B29,'1. Staff costs'!H:H,$E$4,'1. Staff costs'!O:O,"&lt;&gt;Error")</f>
        <v>0</v>
      </c>
      <c r="G29" s="63">
        <f>SUMIFS('1. Staff costs'!N:N,'1. Staff costs'!C:C,B29,'1. Staff costs'!H:H,$G$4,'1. Staff costs'!O:O,"&lt;&gt;Error")</f>
        <v>0</v>
      </c>
      <c r="H29" s="63">
        <f>SUMIFS('1. Staff costs'!P:P,'1. Staff costs'!C:C,B29,'1. Staff costs'!H:H,$G$4,'1. Staff costs'!O:O,"&lt;&gt;Error")</f>
        <v>0</v>
      </c>
      <c r="I29" s="63">
        <f>SUMIFS('1. Staff costs'!N:N,'1. Staff costs'!C:C,B29,'1. Staff costs'!H:H,$I$4,'1. Staff costs'!O:O,"&lt;&gt;Error")</f>
        <v>0</v>
      </c>
      <c r="J29" s="63">
        <f>SUMIFS('1. Staff costs'!P:P,'1. Staff costs'!C:C,B29,'1. Staff costs'!H:H,$I$4,'1. Staff costs'!O:O,"&lt;&gt;Error")</f>
        <v>0</v>
      </c>
      <c r="K29" s="64">
        <f t="shared" si="0"/>
        <v>0</v>
      </c>
      <c r="L29" s="64">
        <f t="shared" si="1"/>
        <v>0</v>
      </c>
    </row>
    <row r="30" spans="2:12" x14ac:dyDescent="0.35">
      <c r="B30" s="171" t="s">
        <v>113</v>
      </c>
      <c r="C30" s="63">
        <f>SUMIFS('1. Staff costs'!N:N,'1. Staff costs'!C:C,B30,'1. Staff costs'!H:H,$C$4,'1. Staff costs'!O:O,"&lt;&gt;Error")</f>
        <v>0</v>
      </c>
      <c r="D30" s="63">
        <f>SUMIFS('1. Staff costs'!P:P,'1. Staff costs'!C:C,B30,'1. Staff costs'!H:H,$C$4,'1. Staff costs'!O:O,"&lt;&gt;Error")</f>
        <v>0</v>
      </c>
      <c r="E30" s="63">
        <f>SUMIFS('1. Staff costs'!N:N,'1. Staff costs'!C:C,B30,'1. Staff costs'!H:H,$E$4,'1. Staff costs'!O:O,"&lt;&gt;Error")</f>
        <v>0</v>
      </c>
      <c r="F30" s="63">
        <f>SUMIFS('1. Staff costs'!P:P,'1. Staff costs'!C:C,B30,'1. Staff costs'!H:H,$E$4,'1. Staff costs'!O:O,"&lt;&gt;Error")</f>
        <v>0</v>
      </c>
      <c r="G30" s="63">
        <f>SUMIFS('1. Staff costs'!N:N,'1. Staff costs'!C:C,B30,'1. Staff costs'!H:H,$G$4,'1. Staff costs'!O:O,"&lt;&gt;Error")</f>
        <v>0</v>
      </c>
      <c r="H30" s="63">
        <f>SUMIFS('1. Staff costs'!P:P,'1. Staff costs'!C:C,B30,'1. Staff costs'!H:H,$G$4,'1. Staff costs'!O:O,"&lt;&gt;Error")</f>
        <v>0</v>
      </c>
      <c r="I30" s="63">
        <f>SUMIFS('1. Staff costs'!N:N,'1. Staff costs'!C:C,B30,'1. Staff costs'!H:H,$I$4,'1. Staff costs'!O:O,"&lt;&gt;Error")</f>
        <v>0</v>
      </c>
      <c r="J30" s="63">
        <f>SUMIFS('1. Staff costs'!P:P,'1. Staff costs'!C:C,B30,'1. Staff costs'!H:H,$I$4,'1. Staff costs'!O:O,"&lt;&gt;Error")</f>
        <v>0</v>
      </c>
      <c r="K30" s="64">
        <f t="shared" si="0"/>
        <v>0</v>
      </c>
      <c r="L30" s="64">
        <f t="shared" si="1"/>
        <v>0</v>
      </c>
    </row>
    <row r="31" spans="2:12" x14ac:dyDescent="0.35">
      <c r="B31" s="171" t="s">
        <v>114</v>
      </c>
      <c r="C31" s="63">
        <f>SUMIFS('1. Staff costs'!N:N,'1. Staff costs'!C:C,B31,'1. Staff costs'!H:H,$C$4,'1. Staff costs'!O:O,"&lt;&gt;Error")</f>
        <v>0</v>
      </c>
      <c r="D31" s="63">
        <f>SUMIFS('1. Staff costs'!P:P,'1. Staff costs'!C:C,B31,'1. Staff costs'!H:H,$C$4,'1. Staff costs'!O:O,"&lt;&gt;Error")</f>
        <v>0</v>
      </c>
      <c r="E31" s="63">
        <f>SUMIFS('1. Staff costs'!N:N,'1. Staff costs'!C:C,B31,'1. Staff costs'!H:H,$E$4,'1. Staff costs'!O:O,"&lt;&gt;Error")</f>
        <v>0</v>
      </c>
      <c r="F31" s="63">
        <f>SUMIFS('1. Staff costs'!P:P,'1. Staff costs'!C:C,B31,'1. Staff costs'!H:H,$E$4,'1. Staff costs'!O:O,"&lt;&gt;Error")</f>
        <v>0</v>
      </c>
      <c r="G31" s="63">
        <f>SUMIFS('1. Staff costs'!N:N,'1. Staff costs'!C:C,B31,'1. Staff costs'!H:H,$G$4,'1. Staff costs'!O:O,"&lt;&gt;Error")</f>
        <v>0</v>
      </c>
      <c r="H31" s="63">
        <f>SUMIFS('1. Staff costs'!P:P,'1. Staff costs'!C:C,B31,'1. Staff costs'!H:H,$G$4,'1. Staff costs'!O:O,"&lt;&gt;Error")</f>
        <v>0</v>
      </c>
      <c r="I31" s="63">
        <f>SUMIFS('1. Staff costs'!N:N,'1. Staff costs'!C:C,B31,'1. Staff costs'!H:H,$I$4,'1. Staff costs'!O:O,"&lt;&gt;Error")</f>
        <v>0</v>
      </c>
      <c r="J31" s="63">
        <f>SUMIFS('1. Staff costs'!P:P,'1. Staff costs'!C:C,B31,'1. Staff costs'!H:H,$I$4,'1. Staff costs'!O:O,"&lt;&gt;Error")</f>
        <v>0</v>
      </c>
      <c r="K31" s="64">
        <f t="shared" si="0"/>
        <v>0</v>
      </c>
      <c r="L31" s="64">
        <f t="shared" si="1"/>
        <v>0</v>
      </c>
    </row>
    <row r="32" spans="2:12" x14ac:dyDescent="0.35">
      <c r="B32" s="171" t="s">
        <v>115</v>
      </c>
      <c r="C32" s="63">
        <f>SUMIFS('1. Staff costs'!N:N,'1. Staff costs'!C:C,B32,'1. Staff costs'!H:H,$C$4,'1. Staff costs'!O:O,"&lt;&gt;Error")</f>
        <v>0</v>
      </c>
      <c r="D32" s="63">
        <f>SUMIFS('1. Staff costs'!P:P,'1. Staff costs'!C:C,B32,'1. Staff costs'!H:H,$C$4,'1. Staff costs'!O:O,"&lt;&gt;Error")</f>
        <v>0</v>
      </c>
      <c r="E32" s="63">
        <f>SUMIFS('1. Staff costs'!N:N,'1. Staff costs'!C:C,B32,'1. Staff costs'!H:H,$E$4,'1. Staff costs'!O:O,"&lt;&gt;Error")</f>
        <v>0</v>
      </c>
      <c r="F32" s="63">
        <f>SUMIFS('1. Staff costs'!P:P,'1. Staff costs'!C:C,B32,'1. Staff costs'!H:H,$E$4,'1. Staff costs'!O:O,"&lt;&gt;Error")</f>
        <v>0</v>
      </c>
      <c r="G32" s="63">
        <f>SUMIFS('1. Staff costs'!N:N,'1. Staff costs'!C:C,B32,'1. Staff costs'!H:H,$G$4,'1. Staff costs'!O:O,"&lt;&gt;Error")</f>
        <v>0</v>
      </c>
      <c r="H32" s="63">
        <f>SUMIFS('1. Staff costs'!P:P,'1. Staff costs'!C:C,B32,'1. Staff costs'!H:H,$G$4,'1. Staff costs'!O:O,"&lt;&gt;Error")</f>
        <v>0</v>
      </c>
      <c r="I32" s="63">
        <f>SUMIFS('1. Staff costs'!N:N,'1. Staff costs'!C:C,B32,'1. Staff costs'!H:H,$I$4,'1. Staff costs'!O:O,"&lt;&gt;Error")</f>
        <v>0</v>
      </c>
      <c r="J32" s="63">
        <f>SUMIFS('1. Staff costs'!P:P,'1. Staff costs'!C:C,B32,'1. Staff costs'!H:H,$I$4,'1. Staff costs'!O:O,"&lt;&gt;Error")</f>
        <v>0</v>
      </c>
      <c r="K32" s="64">
        <f t="shared" si="0"/>
        <v>0</v>
      </c>
      <c r="L32" s="64">
        <f t="shared" si="1"/>
        <v>0</v>
      </c>
    </row>
    <row r="33" spans="2:12" x14ac:dyDescent="0.35">
      <c r="B33" s="171" t="s">
        <v>116</v>
      </c>
      <c r="C33" s="63">
        <f>SUMIFS('1. Staff costs'!N:N,'1. Staff costs'!C:C,B33,'1. Staff costs'!H:H,$C$4,'1. Staff costs'!O:O,"&lt;&gt;Error")</f>
        <v>0</v>
      </c>
      <c r="D33" s="63">
        <f>SUMIFS('1. Staff costs'!P:P,'1. Staff costs'!C:C,B33,'1. Staff costs'!H:H,$C$4,'1. Staff costs'!O:O,"&lt;&gt;Error")</f>
        <v>0</v>
      </c>
      <c r="E33" s="63">
        <f>SUMIFS('1. Staff costs'!N:N,'1. Staff costs'!C:C,B33,'1. Staff costs'!H:H,$E$4,'1. Staff costs'!O:O,"&lt;&gt;Error")</f>
        <v>0</v>
      </c>
      <c r="F33" s="63">
        <f>SUMIFS('1. Staff costs'!P:P,'1. Staff costs'!C:C,B33,'1. Staff costs'!H:H,$E$4,'1. Staff costs'!O:O,"&lt;&gt;Error")</f>
        <v>0</v>
      </c>
      <c r="G33" s="63">
        <f>SUMIFS('1. Staff costs'!N:N,'1. Staff costs'!C:C,B33,'1. Staff costs'!H:H,$G$4,'1. Staff costs'!O:O,"&lt;&gt;Error")</f>
        <v>0</v>
      </c>
      <c r="H33" s="63">
        <f>SUMIFS('1. Staff costs'!P:P,'1. Staff costs'!C:C,B33,'1. Staff costs'!H:H,$G$4,'1. Staff costs'!O:O,"&lt;&gt;Error")</f>
        <v>0</v>
      </c>
      <c r="I33" s="63">
        <f>SUMIFS('1. Staff costs'!N:N,'1. Staff costs'!C:C,B33,'1. Staff costs'!H:H,$I$4,'1. Staff costs'!O:O,"&lt;&gt;Error")</f>
        <v>0</v>
      </c>
      <c r="J33" s="63">
        <f>SUMIFS('1. Staff costs'!P:P,'1. Staff costs'!C:C,B33,'1. Staff costs'!H:H,$I$4,'1. Staff costs'!O:O,"&lt;&gt;Error")</f>
        <v>0</v>
      </c>
      <c r="K33" s="64">
        <f t="shared" si="0"/>
        <v>0</v>
      </c>
      <c r="L33" s="64">
        <f t="shared" si="1"/>
        <v>0</v>
      </c>
    </row>
    <row r="34" spans="2:12" x14ac:dyDescent="0.35">
      <c r="B34" s="171" t="s">
        <v>117</v>
      </c>
      <c r="C34" s="63">
        <f>SUMIFS('1. Staff costs'!N:N,'1. Staff costs'!C:C,B34,'1. Staff costs'!H:H,$C$4,'1. Staff costs'!O:O,"&lt;&gt;Error")</f>
        <v>0</v>
      </c>
      <c r="D34" s="63">
        <f>SUMIFS('1. Staff costs'!P:P,'1. Staff costs'!C:C,B34,'1. Staff costs'!H:H,$C$4,'1. Staff costs'!O:O,"&lt;&gt;Error")</f>
        <v>0</v>
      </c>
      <c r="E34" s="63">
        <f>SUMIFS('1. Staff costs'!N:N,'1. Staff costs'!C:C,B34,'1. Staff costs'!H:H,$E$4,'1. Staff costs'!O:O,"&lt;&gt;Error")</f>
        <v>0</v>
      </c>
      <c r="F34" s="63">
        <f>SUMIFS('1. Staff costs'!P:P,'1. Staff costs'!C:C,B34,'1. Staff costs'!H:H,$E$4,'1. Staff costs'!O:O,"&lt;&gt;Error")</f>
        <v>0</v>
      </c>
      <c r="G34" s="63">
        <f>SUMIFS('1. Staff costs'!N:N,'1. Staff costs'!C:C,B34,'1. Staff costs'!H:H,$G$4,'1. Staff costs'!O:O,"&lt;&gt;Error")</f>
        <v>0</v>
      </c>
      <c r="H34" s="63">
        <f>SUMIFS('1. Staff costs'!P:P,'1. Staff costs'!C:C,B34,'1. Staff costs'!H:H,$G$4,'1. Staff costs'!O:O,"&lt;&gt;Error")</f>
        <v>0</v>
      </c>
      <c r="I34" s="63">
        <f>SUMIFS('1. Staff costs'!N:N,'1. Staff costs'!C:C,B34,'1. Staff costs'!H:H,$I$4,'1. Staff costs'!O:O,"&lt;&gt;Error")</f>
        <v>0</v>
      </c>
      <c r="J34" s="63">
        <f>SUMIFS('1. Staff costs'!P:P,'1. Staff costs'!C:C,B34,'1. Staff costs'!H:H,$I$4,'1. Staff costs'!O:O,"&lt;&gt;Error")</f>
        <v>0</v>
      </c>
      <c r="K34" s="64">
        <f t="shared" si="0"/>
        <v>0</v>
      </c>
      <c r="L34" s="64">
        <f t="shared" si="1"/>
        <v>0</v>
      </c>
    </row>
    <row r="35" spans="2:12" x14ac:dyDescent="0.35">
      <c r="B35" s="171" t="s">
        <v>118</v>
      </c>
      <c r="C35" s="63">
        <f>SUMIFS('1. Staff costs'!N:N,'1. Staff costs'!C:C,B35,'1. Staff costs'!H:H,$C$4,'1. Staff costs'!O:O,"&lt;&gt;Error")</f>
        <v>0</v>
      </c>
      <c r="D35" s="63">
        <f>SUMIFS('1. Staff costs'!P:P,'1. Staff costs'!C:C,B35,'1. Staff costs'!H:H,$C$4,'1. Staff costs'!O:O,"&lt;&gt;Error")</f>
        <v>0</v>
      </c>
      <c r="E35" s="63">
        <f>SUMIFS('1. Staff costs'!N:N,'1. Staff costs'!C:C,B35,'1. Staff costs'!H:H,$E$4,'1. Staff costs'!O:O,"&lt;&gt;Error")</f>
        <v>0</v>
      </c>
      <c r="F35" s="63">
        <f>SUMIFS('1. Staff costs'!P:P,'1. Staff costs'!C:C,B35,'1. Staff costs'!H:H,$E$4,'1. Staff costs'!O:O,"&lt;&gt;Error")</f>
        <v>0</v>
      </c>
      <c r="G35" s="63">
        <f>SUMIFS('1. Staff costs'!N:N,'1. Staff costs'!C:C,B35,'1. Staff costs'!H:H,$G$4,'1. Staff costs'!O:O,"&lt;&gt;Error")</f>
        <v>0</v>
      </c>
      <c r="H35" s="63">
        <f>SUMIFS('1. Staff costs'!P:P,'1. Staff costs'!C:C,B35,'1. Staff costs'!H:H,$G$4,'1. Staff costs'!O:O,"&lt;&gt;Error")</f>
        <v>0</v>
      </c>
      <c r="I35" s="63">
        <f>SUMIFS('1. Staff costs'!N:N,'1. Staff costs'!C:C,B35,'1. Staff costs'!H:H,$I$4,'1. Staff costs'!O:O,"&lt;&gt;Error")</f>
        <v>0</v>
      </c>
      <c r="J35" s="63">
        <f>SUMIFS('1. Staff costs'!P:P,'1. Staff costs'!C:C,B35,'1. Staff costs'!H:H,$I$4,'1. Staff costs'!O:O,"&lt;&gt;Error")</f>
        <v>0</v>
      </c>
      <c r="K35" s="64">
        <f t="shared" si="0"/>
        <v>0</v>
      </c>
      <c r="L35" s="64">
        <f t="shared" si="1"/>
        <v>0</v>
      </c>
    </row>
    <row r="36" spans="2:12" x14ac:dyDescent="0.35">
      <c r="B36" s="171" t="s">
        <v>119</v>
      </c>
      <c r="C36" s="63">
        <f>SUMIFS('1. Staff costs'!N:N,'1. Staff costs'!C:C,B36,'1. Staff costs'!H:H,$C$4,'1. Staff costs'!O:O,"&lt;&gt;Error")</f>
        <v>0</v>
      </c>
      <c r="D36" s="63">
        <f>SUMIFS('1. Staff costs'!P:P,'1. Staff costs'!C:C,B36,'1. Staff costs'!H:H,$C$4,'1. Staff costs'!O:O,"&lt;&gt;Error")</f>
        <v>0</v>
      </c>
      <c r="E36" s="63">
        <f>SUMIFS('1. Staff costs'!N:N,'1. Staff costs'!C:C,B36,'1. Staff costs'!H:H,$E$4,'1. Staff costs'!O:O,"&lt;&gt;Error")</f>
        <v>0</v>
      </c>
      <c r="F36" s="63">
        <f>SUMIFS('1. Staff costs'!P:P,'1. Staff costs'!C:C,B36,'1. Staff costs'!H:H,$E$4,'1. Staff costs'!O:O,"&lt;&gt;Error")</f>
        <v>0</v>
      </c>
      <c r="G36" s="63">
        <f>SUMIFS('1. Staff costs'!N:N,'1. Staff costs'!C:C,B36,'1. Staff costs'!H:H,$G$4,'1. Staff costs'!O:O,"&lt;&gt;Error")</f>
        <v>0</v>
      </c>
      <c r="H36" s="63">
        <f>SUMIFS('1. Staff costs'!P:P,'1. Staff costs'!C:C,B36,'1. Staff costs'!H:H,$G$4,'1. Staff costs'!O:O,"&lt;&gt;Error")</f>
        <v>0</v>
      </c>
      <c r="I36" s="63">
        <f>SUMIFS('1. Staff costs'!N:N,'1. Staff costs'!C:C,B36,'1. Staff costs'!H:H,$I$4,'1. Staff costs'!O:O,"&lt;&gt;Error")</f>
        <v>0</v>
      </c>
      <c r="J36" s="63">
        <f>SUMIFS('1. Staff costs'!P:P,'1. Staff costs'!C:C,B36,'1. Staff costs'!H:H,$I$4,'1. Staff costs'!O:O,"&lt;&gt;Error")</f>
        <v>0</v>
      </c>
      <c r="K36" s="64">
        <f t="shared" si="0"/>
        <v>0</v>
      </c>
      <c r="L36" s="64">
        <f t="shared" si="1"/>
        <v>0</v>
      </c>
    </row>
    <row r="37" spans="2:12" x14ac:dyDescent="0.35">
      <c r="B37" s="171" t="s">
        <v>120</v>
      </c>
      <c r="C37" s="63">
        <f>SUMIFS('1. Staff costs'!N:N,'1. Staff costs'!C:C,B37,'1. Staff costs'!H:H,$C$4,'1. Staff costs'!O:O,"&lt;&gt;Error")</f>
        <v>0</v>
      </c>
      <c r="D37" s="63">
        <f>SUMIFS('1. Staff costs'!P:P,'1. Staff costs'!C:C,B37,'1. Staff costs'!H:H,$C$4,'1. Staff costs'!O:O,"&lt;&gt;Error")</f>
        <v>0</v>
      </c>
      <c r="E37" s="63">
        <f>SUMIFS('1. Staff costs'!N:N,'1. Staff costs'!C:C,B37,'1. Staff costs'!H:H,$E$4,'1. Staff costs'!O:O,"&lt;&gt;Error")</f>
        <v>0</v>
      </c>
      <c r="F37" s="63">
        <f>SUMIFS('1. Staff costs'!P:P,'1. Staff costs'!C:C,B37,'1. Staff costs'!H:H,$E$4,'1. Staff costs'!O:O,"&lt;&gt;Error")</f>
        <v>0</v>
      </c>
      <c r="G37" s="63">
        <f>SUMIFS('1. Staff costs'!N:N,'1. Staff costs'!C:C,B37,'1. Staff costs'!H:H,$G$4,'1. Staff costs'!O:O,"&lt;&gt;Error")</f>
        <v>0</v>
      </c>
      <c r="H37" s="63">
        <f>SUMIFS('1. Staff costs'!P:P,'1. Staff costs'!C:C,B37,'1. Staff costs'!H:H,$G$4,'1. Staff costs'!O:O,"&lt;&gt;Error")</f>
        <v>0</v>
      </c>
      <c r="I37" s="63">
        <f>SUMIFS('1. Staff costs'!N:N,'1. Staff costs'!C:C,B37,'1. Staff costs'!H:H,$I$4,'1. Staff costs'!O:O,"&lt;&gt;Error")</f>
        <v>0</v>
      </c>
      <c r="J37" s="63">
        <f>SUMIFS('1. Staff costs'!P:P,'1. Staff costs'!C:C,B37,'1. Staff costs'!H:H,$I$4,'1. Staff costs'!O:O,"&lt;&gt;Error")</f>
        <v>0</v>
      </c>
      <c r="K37" s="64">
        <f t="shared" si="0"/>
        <v>0</v>
      </c>
      <c r="L37" s="64">
        <f t="shared" si="1"/>
        <v>0</v>
      </c>
    </row>
    <row r="38" spans="2:12" x14ac:dyDescent="0.35">
      <c r="B38" s="171" t="s">
        <v>121</v>
      </c>
      <c r="C38" s="63">
        <f>SUMIFS('1. Staff costs'!N:N,'1. Staff costs'!C:C,B38,'1. Staff costs'!H:H,$C$4,'1. Staff costs'!O:O,"&lt;&gt;Error")</f>
        <v>0</v>
      </c>
      <c r="D38" s="63">
        <f>SUMIFS('1. Staff costs'!P:P,'1. Staff costs'!C:C,B38,'1. Staff costs'!H:H,$C$4,'1. Staff costs'!O:O,"&lt;&gt;Error")</f>
        <v>0</v>
      </c>
      <c r="E38" s="63">
        <f>SUMIFS('1. Staff costs'!N:N,'1. Staff costs'!C:C,B38,'1. Staff costs'!H:H,$E$4,'1. Staff costs'!O:O,"&lt;&gt;Error")</f>
        <v>0</v>
      </c>
      <c r="F38" s="63">
        <f>SUMIFS('1. Staff costs'!P:P,'1. Staff costs'!C:C,B38,'1. Staff costs'!H:H,$E$4,'1. Staff costs'!O:O,"&lt;&gt;Error")</f>
        <v>0</v>
      </c>
      <c r="G38" s="63">
        <f>SUMIFS('1. Staff costs'!N:N,'1. Staff costs'!C:C,B38,'1. Staff costs'!H:H,$G$4,'1. Staff costs'!O:O,"&lt;&gt;Error")</f>
        <v>0</v>
      </c>
      <c r="H38" s="63">
        <f>SUMIFS('1. Staff costs'!P:P,'1. Staff costs'!C:C,B38,'1. Staff costs'!H:H,$G$4,'1. Staff costs'!O:O,"&lt;&gt;Error")</f>
        <v>0</v>
      </c>
      <c r="I38" s="63">
        <f>SUMIFS('1. Staff costs'!N:N,'1. Staff costs'!C:C,B38,'1. Staff costs'!H:H,$I$4,'1. Staff costs'!O:O,"&lt;&gt;Error")</f>
        <v>0</v>
      </c>
      <c r="J38" s="63">
        <f>SUMIFS('1. Staff costs'!P:P,'1. Staff costs'!C:C,B38,'1. Staff costs'!H:H,$I$4,'1. Staff costs'!O:O,"&lt;&gt;Error")</f>
        <v>0</v>
      </c>
      <c r="K38" s="64">
        <f t="shared" si="0"/>
        <v>0</v>
      </c>
      <c r="L38" s="64">
        <f t="shared" si="1"/>
        <v>0</v>
      </c>
    </row>
    <row r="39" spans="2:12" x14ac:dyDescent="0.35">
      <c r="B39" s="171" t="s">
        <v>122</v>
      </c>
      <c r="C39" s="63">
        <f>SUMIFS('1. Staff costs'!N:N,'1. Staff costs'!C:C,B39,'1. Staff costs'!H:H,$C$4,'1. Staff costs'!O:O,"&lt;&gt;Error")</f>
        <v>0</v>
      </c>
      <c r="D39" s="63">
        <f>SUMIFS('1. Staff costs'!P:P,'1. Staff costs'!C:C,B39,'1. Staff costs'!H:H,$C$4,'1. Staff costs'!O:O,"&lt;&gt;Error")</f>
        <v>0</v>
      </c>
      <c r="E39" s="63">
        <f>SUMIFS('1. Staff costs'!N:N,'1. Staff costs'!C:C,B39,'1. Staff costs'!H:H,$E$4,'1. Staff costs'!O:O,"&lt;&gt;Error")</f>
        <v>0</v>
      </c>
      <c r="F39" s="63">
        <f>SUMIFS('1. Staff costs'!P:P,'1. Staff costs'!C:C,B39,'1. Staff costs'!H:H,$E$4,'1. Staff costs'!O:O,"&lt;&gt;Error")</f>
        <v>0</v>
      </c>
      <c r="G39" s="63">
        <f>SUMIFS('1. Staff costs'!N:N,'1. Staff costs'!C:C,B39,'1. Staff costs'!H:H,$G$4,'1. Staff costs'!O:O,"&lt;&gt;Error")</f>
        <v>0</v>
      </c>
      <c r="H39" s="63">
        <f>SUMIFS('1. Staff costs'!P:P,'1. Staff costs'!C:C,B39,'1. Staff costs'!H:H,$G$4,'1. Staff costs'!O:O,"&lt;&gt;Error")</f>
        <v>0</v>
      </c>
      <c r="I39" s="63">
        <f>SUMIFS('1. Staff costs'!N:N,'1. Staff costs'!C:C,B39,'1. Staff costs'!H:H,$I$4,'1. Staff costs'!O:O,"&lt;&gt;Error")</f>
        <v>0</v>
      </c>
      <c r="J39" s="63">
        <f>SUMIFS('1. Staff costs'!P:P,'1. Staff costs'!C:C,B39,'1. Staff costs'!H:H,$I$4,'1. Staff costs'!O:O,"&lt;&gt;Error")</f>
        <v>0</v>
      </c>
      <c r="K39" s="64">
        <f t="shared" si="0"/>
        <v>0</v>
      </c>
      <c r="L39" s="64">
        <f t="shared" si="1"/>
        <v>0</v>
      </c>
    </row>
    <row r="40" spans="2:12" x14ac:dyDescent="0.35">
      <c r="B40" s="171" t="s">
        <v>123</v>
      </c>
      <c r="C40" s="63">
        <f>SUMIFS('1. Staff costs'!N:N,'1. Staff costs'!C:C,B40,'1. Staff costs'!H:H,$C$4,'1. Staff costs'!O:O,"&lt;&gt;Error")</f>
        <v>0</v>
      </c>
      <c r="D40" s="63">
        <f>SUMIFS('1. Staff costs'!P:P,'1. Staff costs'!C:C,B40,'1. Staff costs'!H:H,$C$4,'1. Staff costs'!O:O,"&lt;&gt;Error")</f>
        <v>0</v>
      </c>
      <c r="E40" s="63">
        <f>SUMIFS('1. Staff costs'!N:N,'1. Staff costs'!C:C,B40,'1. Staff costs'!H:H,$E$4,'1. Staff costs'!O:O,"&lt;&gt;Error")</f>
        <v>0</v>
      </c>
      <c r="F40" s="63">
        <f>SUMIFS('1. Staff costs'!P:P,'1. Staff costs'!C:C,B40,'1. Staff costs'!H:H,$E$4,'1. Staff costs'!O:O,"&lt;&gt;Error")</f>
        <v>0</v>
      </c>
      <c r="G40" s="63">
        <f>SUMIFS('1. Staff costs'!N:N,'1. Staff costs'!C:C,B40,'1. Staff costs'!H:H,$G$4,'1. Staff costs'!O:O,"&lt;&gt;Error")</f>
        <v>0</v>
      </c>
      <c r="H40" s="63">
        <f>SUMIFS('1. Staff costs'!P:P,'1. Staff costs'!C:C,B40,'1. Staff costs'!H:H,$G$4,'1. Staff costs'!O:O,"&lt;&gt;Error")</f>
        <v>0</v>
      </c>
      <c r="I40" s="63">
        <f>SUMIFS('1. Staff costs'!N:N,'1. Staff costs'!C:C,B40,'1. Staff costs'!H:H,$I$4,'1. Staff costs'!O:O,"&lt;&gt;Error")</f>
        <v>0</v>
      </c>
      <c r="J40" s="63">
        <f>SUMIFS('1. Staff costs'!P:P,'1. Staff costs'!C:C,B40,'1. Staff costs'!H:H,$I$4,'1. Staff costs'!O:O,"&lt;&gt;Error")</f>
        <v>0</v>
      </c>
      <c r="K40" s="64">
        <f t="shared" si="0"/>
        <v>0</v>
      </c>
      <c r="L40" s="64">
        <f t="shared" si="1"/>
        <v>0</v>
      </c>
    </row>
    <row r="41" spans="2:12" x14ac:dyDescent="0.35">
      <c r="B41" s="171" t="s">
        <v>124</v>
      </c>
      <c r="C41" s="63">
        <f>SUMIFS('1. Staff costs'!N:N,'1. Staff costs'!C:C,B41,'1. Staff costs'!H:H,$C$4,'1. Staff costs'!O:O,"&lt;&gt;Error")</f>
        <v>0</v>
      </c>
      <c r="D41" s="63">
        <f>SUMIFS('1. Staff costs'!P:P,'1. Staff costs'!C:C,B41,'1. Staff costs'!H:H,$C$4,'1. Staff costs'!O:O,"&lt;&gt;Error")</f>
        <v>0</v>
      </c>
      <c r="E41" s="63">
        <f>SUMIFS('1. Staff costs'!N:N,'1. Staff costs'!C:C,B41,'1. Staff costs'!H:H,$E$4,'1. Staff costs'!O:O,"&lt;&gt;Error")</f>
        <v>0</v>
      </c>
      <c r="F41" s="63">
        <f>SUMIFS('1. Staff costs'!P:P,'1. Staff costs'!C:C,B41,'1. Staff costs'!H:H,$E$4,'1. Staff costs'!O:O,"&lt;&gt;Error")</f>
        <v>0</v>
      </c>
      <c r="G41" s="63">
        <f>SUMIFS('1. Staff costs'!N:N,'1. Staff costs'!C:C,B41,'1. Staff costs'!H:H,$G$4,'1. Staff costs'!O:O,"&lt;&gt;Error")</f>
        <v>0</v>
      </c>
      <c r="H41" s="63">
        <f>SUMIFS('1. Staff costs'!P:P,'1. Staff costs'!C:C,B41,'1. Staff costs'!H:H,$G$4,'1. Staff costs'!O:O,"&lt;&gt;Error")</f>
        <v>0</v>
      </c>
      <c r="I41" s="63">
        <f>SUMIFS('1. Staff costs'!N:N,'1. Staff costs'!C:C,B41,'1. Staff costs'!H:H,$I$4,'1. Staff costs'!O:O,"&lt;&gt;Error")</f>
        <v>0</v>
      </c>
      <c r="J41" s="63">
        <f>SUMIFS('1. Staff costs'!P:P,'1. Staff costs'!C:C,B41,'1. Staff costs'!H:H,$I$4,'1. Staff costs'!O:O,"&lt;&gt;Error")</f>
        <v>0</v>
      </c>
      <c r="K41" s="64">
        <f t="shared" si="0"/>
        <v>0</v>
      </c>
      <c r="L41" s="64">
        <f t="shared" si="1"/>
        <v>0</v>
      </c>
    </row>
    <row r="42" spans="2:12" x14ac:dyDescent="0.35">
      <c r="B42" s="171" t="s">
        <v>125</v>
      </c>
      <c r="C42" s="63">
        <f>SUMIFS('1. Staff costs'!N:N,'1. Staff costs'!C:C,B42,'1. Staff costs'!H:H,$C$4,'1. Staff costs'!O:O,"&lt;&gt;Error")</f>
        <v>0</v>
      </c>
      <c r="D42" s="63">
        <f>SUMIFS('1. Staff costs'!P:P,'1. Staff costs'!C:C,B42,'1. Staff costs'!H:H,$C$4,'1. Staff costs'!O:O,"&lt;&gt;Error")</f>
        <v>0</v>
      </c>
      <c r="E42" s="63">
        <f>SUMIFS('1. Staff costs'!N:N,'1. Staff costs'!C:C,B42,'1. Staff costs'!H:H,$E$4,'1. Staff costs'!O:O,"&lt;&gt;Error")</f>
        <v>0</v>
      </c>
      <c r="F42" s="63">
        <f>SUMIFS('1. Staff costs'!P:P,'1. Staff costs'!C:C,B42,'1. Staff costs'!H:H,$E$4,'1. Staff costs'!O:O,"&lt;&gt;Error")</f>
        <v>0</v>
      </c>
      <c r="G42" s="63">
        <f>SUMIFS('1. Staff costs'!N:N,'1. Staff costs'!C:C,B42,'1. Staff costs'!H:H,$G$4,'1. Staff costs'!O:O,"&lt;&gt;Error")</f>
        <v>0</v>
      </c>
      <c r="H42" s="63">
        <f>SUMIFS('1. Staff costs'!P:P,'1. Staff costs'!C:C,B42,'1. Staff costs'!H:H,$G$4,'1. Staff costs'!O:O,"&lt;&gt;Error")</f>
        <v>0</v>
      </c>
      <c r="I42" s="63">
        <f>SUMIFS('1. Staff costs'!N:N,'1. Staff costs'!C:C,B42,'1. Staff costs'!H:H,$I$4,'1. Staff costs'!O:O,"&lt;&gt;Error")</f>
        <v>0</v>
      </c>
      <c r="J42" s="63">
        <f>SUMIFS('1. Staff costs'!P:P,'1. Staff costs'!C:C,B42,'1. Staff costs'!H:H,$I$4,'1. Staff costs'!O:O,"&lt;&gt;Error")</f>
        <v>0</v>
      </c>
      <c r="K42" s="64">
        <f t="shared" si="0"/>
        <v>0</v>
      </c>
      <c r="L42" s="64">
        <f t="shared" si="1"/>
        <v>0</v>
      </c>
    </row>
    <row r="43" spans="2:12" x14ac:dyDescent="0.35">
      <c r="B43" s="171" t="s">
        <v>126</v>
      </c>
      <c r="C43" s="63">
        <f>SUMIFS('1. Staff costs'!N:N,'1. Staff costs'!C:C,B43,'1. Staff costs'!H:H,$C$4,'1. Staff costs'!O:O,"&lt;&gt;Error")</f>
        <v>0</v>
      </c>
      <c r="D43" s="63">
        <f>SUMIFS('1. Staff costs'!P:P,'1. Staff costs'!C:C,B43,'1. Staff costs'!H:H,$C$4,'1. Staff costs'!O:O,"&lt;&gt;Error")</f>
        <v>0</v>
      </c>
      <c r="E43" s="63">
        <f>SUMIFS('1. Staff costs'!N:N,'1. Staff costs'!C:C,B43,'1. Staff costs'!H:H,$E$4,'1. Staff costs'!O:O,"&lt;&gt;Error")</f>
        <v>0</v>
      </c>
      <c r="F43" s="63">
        <f>SUMIFS('1. Staff costs'!P:P,'1. Staff costs'!C:C,B43,'1. Staff costs'!H:H,$E$4,'1. Staff costs'!O:O,"&lt;&gt;Error")</f>
        <v>0</v>
      </c>
      <c r="G43" s="63">
        <f>SUMIFS('1. Staff costs'!N:N,'1. Staff costs'!C:C,B43,'1. Staff costs'!H:H,$G$4,'1. Staff costs'!O:O,"&lt;&gt;Error")</f>
        <v>0</v>
      </c>
      <c r="H43" s="63">
        <f>SUMIFS('1. Staff costs'!P:P,'1. Staff costs'!C:C,B43,'1. Staff costs'!H:H,$G$4,'1. Staff costs'!O:O,"&lt;&gt;Error")</f>
        <v>0</v>
      </c>
      <c r="I43" s="63">
        <f>SUMIFS('1. Staff costs'!N:N,'1. Staff costs'!C:C,B43,'1. Staff costs'!H:H,$I$4,'1. Staff costs'!O:O,"&lt;&gt;Error")</f>
        <v>0</v>
      </c>
      <c r="J43" s="63">
        <f>SUMIFS('1. Staff costs'!P:P,'1. Staff costs'!C:C,B43,'1. Staff costs'!H:H,$I$4,'1. Staff costs'!O:O,"&lt;&gt;Error")</f>
        <v>0</v>
      </c>
      <c r="K43" s="64">
        <f t="shared" si="0"/>
        <v>0</v>
      </c>
      <c r="L43" s="64">
        <f t="shared" si="1"/>
        <v>0</v>
      </c>
    </row>
    <row r="44" spans="2:12" x14ac:dyDescent="0.35">
      <c r="B44" s="171" t="s">
        <v>127</v>
      </c>
      <c r="C44" s="63">
        <f>SUMIFS('1. Staff costs'!N:N,'1. Staff costs'!C:C,B44,'1. Staff costs'!H:H,$C$4,'1. Staff costs'!O:O,"&lt;&gt;Error")</f>
        <v>0</v>
      </c>
      <c r="D44" s="63">
        <f>SUMIFS('1. Staff costs'!P:P,'1. Staff costs'!C:C,B44,'1. Staff costs'!H:H,$C$4,'1. Staff costs'!O:O,"&lt;&gt;Error")</f>
        <v>0</v>
      </c>
      <c r="E44" s="63">
        <f>SUMIFS('1. Staff costs'!N:N,'1. Staff costs'!C:C,B44,'1. Staff costs'!H:H,$E$4,'1. Staff costs'!O:O,"&lt;&gt;Error")</f>
        <v>0</v>
      </c>
      <c r="F44" s="63">
        <f>SUMIFS('1. Staff costs'!P:P,'1. Staff costs'!C:C,B44,'1. Staff costs'!H:H,$E$4,'1. Staff costs'!O:O,"&lt;&gt;Error")</f>
        <v>0</v>
      </c>
      <c r="G44" s="63">
        <f>SUMIFS('1. Staff costs'!N:N,'1. Staff costs'!C:C,B44,'1. Staff costs'!H:H,$G$4,'1. Staff costs'!O:O,"&lt;&gt;Error")</f>
        <v>0</v>
      </c>
      <c r="H44" s="63">
        <f>SUMIFS('1. Staff costs'!P:P,'1. Staff costs'!C:C,B44,'1. Staff costs'!H:H,$G$4,'1. Staff costs'!O:O,"&lt;&gt;Error")</f>
        <v>0</v>
      </c>
      <c r="I44" s="63">
        <f>SUMIFS('1. Staff costs'!N:N,'1. Staff costs'!C:C,B44,'1. Staff costs'!H:H,$I$4,'1. Staff costs'!O:O,"&lt;&gt;Error")</f>
        <v>0</v>
      </c>
      <c r="J44" s="63">
        <f>SUMIFS('1. Staff costs'!P:P,'1. Staff costs'!C:C,B44,'1. Staff costs'!H:H,$I$4,'1. Staff costs'!O:O,"&lt;&gt;Error")</f>
        <v>0</v>
      </c>
      <c r="K44" s="64">
        <f t="shared" si="0"/>
        <v>0</v>
      </c>
      <c r="L44" s="64">
        <f t="shared" si="1"/>
        <v>0</v>
      </c>
    </row>
    <row r="45" spans="2:12" x14ac:dyDescent="0.35">
      <c r="B45" s="171" t="s">
        <v>128</v>
      </c>
      <c r="C45" s="63">
        <f>SUMIFS('1. Staff costs'!N:N,'1. Staff costs'!C:C,B45,'1. Staff costs'!H:H,$C$4,'1. Staff costs'!O:O,"&lt;&gt;Error")</f>
        <v>0</v>
      </c>
      <c r="D45" s="63">
        <f>SUMIFS('1. Staff costs'!P:P,'1. Staff costs'!C:C,B45,'1. Staff costs'!H:H,$C$4,'1. Staff costs'!O:O,"&lt;&gt;Error")</f>
        <v>0</v>
      </c>
      <c r="E45" s="63">
        <f>SUMIFS('1. Staff costs'!N:N,'1. Staff costs'!C:C,B45,'1. Staff costs'!H:H,$E$4,'1. Staff costs'!O:O,"&lt;&gt;Error")</f>
        <v>0</v>
      </c>
      <c r="F45" s="63">
        <f>SUMIFS('1. Staff costs'!P:P,'1. Staff costs'!C:C,B45,'1. Staff costs'!H:H,$E$4,'1. Staff costs'!O:O,"&lt;&gt;Error")</f>
        <v>0</v>
      </c>
      <c r="G45" s="63">
        <f>SUMIFS('1. Staff costs'!N:N,'1. Staff costs'!C:C,B45,'1. Staff costs'!H:H,$G$4,'1. Staff costs'!O:O,"&lt;&gt;Error")</f>
        <v>0</v>
      </c>
      <c r="H45" s="63">
        <f>SUMIFS('1. Staff costs'!P:P,'1. Staff costs'!C:C,B45,'1. Staff costs'!H:H,$G$4,'1. Staff costs'!O:O,"&lt;&gt;Error")</f>
        <v>0</v>
      </c>
      <c r="I45" s="63">
        <f>SUMIFS('1. Staff costs'!N:N,'1. Staff costs'!C:C,B45,'1. Staff costs'!H:H,$I$4,'1. Staff costs'!O:O,"&lt;&gt;Error")</f>
        <v>0</v>
      </c>
      <c r="J45" s="63">
        <f>SUMIFS('1. Staff costs'!P:P,'1. Staff costs'!C:C,B45,'1. Staff costs'!H:H,$I$4,'1. Staff costs'!O:O,"&lt;&gt;Error")</f>
        <v>0</v>
      </c>
      <c r="K45" s="64">
        <f t="shared" si="0"/>
        <v>0</v>
      </c>
      <c r="L45" s="64">
        <f t="shared" si="1"/>
        <v>0</v>
      </c>
    </row>
    <row r="46" spans="2:12" x14ac:dyDescent="0.35">
      <c r="B46" s="171" t="s">
        <v>136</v>
      </c>
      <c r="C46" s="63">
        <f>SUMIFS('1. Staff costs'!N:N,'1. Staff costs'!C:C,B46,'1. Staff costs'!H:H,$C$4,'1. Staff costs'!O:O,"&lt;&gt;Error")</f>
        <v>0</v>
      </c>
      <c r="D46" s="63">
        <f>SUMIFS('1. Staff costs'!P:P,'1. Staff costs'!C:C,B46,'1. Staff costs'!H:H,$C$4,'1. Staff costs'!O:O,"&lt;&gt;Error")</f>
        <v>0</v>
      </c>
      <c r="E46" s="63">
        <f>SUMIFS('1. Staff costs'!N:N,'1. Staff costs'!C:C,B46,'1. Staff costs'!H:H,$E$4,'1. Staff costs'!O:O,"&lt;&gt;Error")</f>
        <v>0</v>
      </c>
      <c r="F46" s="63">
        <f>SUMIFS('1. Staff costs'!P:P,'1. Staff costs'!C:C,B46,'1. Staff costs'!H:H,$E$4,'1. Staff costs'!O:O,"&lt;&gt;Error")</f>
        <v>0</v>
      </c>
      <c r="G46" s="63">
        <f>SUMIFS('1. Staff costs'!N:N,'1. Staff costs'!C:C,B46,'1. Staff costs'!H:H,$G$4,'1. Staff costs'!O:O,"&lt;&gt;Error")</f>
        <v>0</v>
      </c>
      <c r="H46" s="63">
        <f>SUMIFS('1. Staff costs'!P:P,'1. Staff costs'!C:C,B46,'1. Staff costs'!H:H,$G$4,'1. Staff costs'!O:O,"&lt;&gt;Error")</f>
        <v>0</v>
      </c>
      <c r="I46" s="63">
        <f>SUMIFS('1. Staff costs'!N:N,'1. Staff costs'!C:C,B46,'1. Staff costs'!H:H,$I$4,'1. Staff costs'!O:O,"&lt;&gt;Error")</f>
        <v>0</v>
      </c>
      <c r="J46" s="63">
        <f>SUMIFS('1. Staff costs'!P:P,'1. Staff costs'!C:C,B46,'1. Staff costs'!H:H,$I$4,'1. Staff costs'!O:O,"&lt;&gt;Error")</f>
        <v>0</v>
      </c>
      <c r="K46" s="64">
        <f t="shared" si="0"/>
        <v>0</v>
      </c>
      <c r="L46" s="64">
        <f t="shared" si="1"/>
        <v>0</v>
      </c>
    </row>
    <row r="47" spans="2:12" x14ac:dyDescent="0.35">
      <c r="B47" s="171" t="s">
        <v>137</v>
      </c>
      <c r="C47" s="63">
        <f>SUMIFS('1. Staff costs'!N:N,'1. Staff costs'!C:C,B47,'1. Staff costs'!H:H,$C$4,'1. Staff costs'!O:O,"&lt;&gt;Error")</f>
        <v>0</v>
      </c>
      <c r="D47" s="63">
        <f>SUMIFS('1. Staff costs'!P:P,'1. Staff costs'!C:C,B47,'1. Staff costs'!H:H,$C$4,'1. Staff costs'!O:O,"&lt;&gt;Error")</f>
        <v>0</v>
      </c>
      <c r="E47" s="63">
        <f>SUMIFS('1. Staff costs'!N:N,'1. Staff costs'!C:C,B47,'1. Staff costs'!H:H,$E$4,'1. Staff costs'!O:O,"&lt;&gt;Error")</f>
        <v>0</v>
      </c>
      <c r="F47" s="63">
        <f>SUMIFS('1. Staff costs'!P:P,'1. Staff costs'!C:C,B47,'1. Staff costs'!H:H,$E$4,'1. Staff costs'!O:O,"&lt;&gt;Error")</f>
        <v>0</v>
      </c>
      <c r="G47" s="63">
        <f>SUMIFS('1. Staff costs'!N:N,'1. Staff costs'!C:C,B47,'1. Staff costs'!H:H,$G$4,'1. Staff costs'!O:O,"&lt;&gt;Error")</f>
        <v>0</v>
      </c>
      <c r="H47" s="63">
        <f>SUMIFS('1. Staff costs'!P:P,'1. Staff costs'!C:C,B47,'1. Staff costs'!H:H,$G$4,'1. Staff costs'!O:O,"&lt;&gt;Error")</f>
        <v>0</v>
      </c>
      <c r="I47" s="63">
        <f>SUMIFS('1. Staff costs'!N:N,'1. Staff costs'!C:C,B47,'1. Staff costs'!H:H,$I$4,'1. Staff costs'!O:O,"&lt;&gt;Error")</f>
        <v>0</v>
      </c>
      <c r="J47" s="63">
        <f>SUMIFS('1. Staff costs'!P:P,'1. Staff costs'!C:C,B47,'1. Staff costs'!H:H,$I$4,'1. Staff costs'!O:O,"&lt;&gt;Error")</f>
        <v>0</v>
      </c>
      <c r="K47" s="64">
        <f t="shared" si="0"/>
        <v>0</v>
      </c>
      <c r="L47" s="64">
        <f t="shared" si="1"/>
        <v>0</v>
      </c>
    </row>
    <row r="48" spans="2:12" x14ac:dyDescent="0.35">
      <c r="B48" s="171" t="s">
        <v>138</v>
      </c>
      <c r="C48" s="63">
        <f>SUMIFS('1. Staff costs'!N:N,'1. Staff costs'!C:C,B48,'1. Staff costs'!H:H,$C$4,'1. Staff costs'!O:O,"&lt;&gt;Error")</f>
        <v>0</v>
      </c>
      <c r="D48" s="63">
        <f>SUMIFS('1. Staff costs'!P:P,'1. Staff costs'!C:C,B48,'1. Staff costs'!H:H,$C$4,'1. Staff costs'!O:O,"&lt;&gt;Error")</f>
        <v>0</v>
      </c>
      <c r="E48" s="63">
        <f>SUMIFS('1. Staff costs'!N:N,'1. Staff costs'!C:C,B48,'1. Staff costs'!H:H,$E$4,'1. Staff costs'!O:O,"&lt;&gt;Error")</f>
        <v>0</v>
      </c>
      <c r="F48" s="63">
        <f>SUMIFS('1. Staff costs'!P:P,'1. Staff costs'!C:C,B48,'1. Staff costs'!H:H,$E$4,'1. Staff costs'!O:O,"&lt;&gt;Error")</f>
        <v>0</v>
      </c>
      <c r="G48" s="63">
        <f>SUMIFS('1. Staff costs'!N:N,'1. Staff costs'!C:C,B48,'1. Staff costs'!H:H,$G$4,'1. Staff costs'!O:O,"&lt;&gt;Error")</f>
        <v>0</v>
      </c>
      <c r="H48" s="63">
        <f>SUMIFS('1. Staff costs'!P:P,'1. Staff costs'!C:C,B48,'1. Staff costs'!H:H,$G$4,'1. Staff costs'!O:O,"&lt;&gt;Error")</f>
        <v>0</v>
      </c>
      <c r="I48" s="63">
        <f>SUMIFS('1. Staff costs'!N:N,'1. Staff costs'!C:C,B48,'1. Staff costs'!H:H,$I$4,'1. Staff costs'!O:O,"&lt;&gt;Error")</f>
        <v>0</v>
      </c>
      <c r="J48" s="63">
        <f>SUMIFS('1. Staff costs'!P:P,'1. Staff costs'!C:C,B48,'1. Staff costs'!H:H,$I$4,'1. Staff costs'!O:O,"&lt;&gt;Error")</f>
        <v>0</v>
      </c>
      <c r="K48" s="64">
        <f t="shared" si="0"/>
        <v>0</v>
      </c>
      <c r="L48" s="64">
        <f t="shared" si="1"/>
        <v>0</v>
      </c>
    </row>
    <row r="49" spans="2:12" x14ac:dyDescent="0.35">
      <c r="B49" s="171" t="s">
        <v>139</v>
      </c>
      <c r="C49" s="63">
        <f>SUMIFS('1. Staff costs'!N:N,'1. Staff costs'!C:C,B49,'1. Staff costs'!H:H,$C$4,'1. Staff costs'!O:O,"&lt;&gt;Error")</f>
        <v>0</v>
      </c>
      <c r="D49" s="63">
        <f>SUMIFS('1. Staff costs'!P:P,'1. Staff costs'!C:C,B49,'1. Staff costs'!H:H,$C$4,'1. Staff costs'!O:O,"&lt;&gt;Error")</f>
        <v>0</v>
      </c>
      <c r="E49" s="63">
        <f>SUMIFS('1. Staff costs'!N:N,'1. Staff costs'!C:C,B49,'1. Staff costs'!H:H,$E$4,'1. Staff costs'!O:O,"&lt;&gt;Error")</f>
        <v>0</v>
      </c>
      <c r="F49" s="63">
        <f>SUMIFS('1. Staff costs'!P:P,'1. Staff costs'!C:C,B49,'1. Staff costs'!H:H,$E$4,'1. Staff costs'!O:O,"&lt;&gt;Error")</f>
        <v>0</v>
      </c>
      <c r="G49" s="63">
        <f>SUMIFS('1. Staff costs'!N:N,'1. Staff costs'!C:C,B49,'1. Staff costs'!H:H,$G$4,'1. Staff costs'!O:O,"&lt;&gt;Error")</f>
        <v>0</v>
      </c>
      <c r="H49" s="63">
        <f>SUMIFS('1. Staff costs'!P:P,'1. Staff costs'!C:C,B49,'1. Staff costs'!H:H,$G$4,'1. Staff costs'!O:O,"&lt;&gt;Error")</f>
        <v>0</v>
      </c>
      <c r="I49" s="63">
        <f>SUMIFS('1. Staff costs'!N:N,'1. Staff costs'!C:C,B49,'1. Staff costs'!H:H,$I$4,'1. Staff costs'!O:O,"&lt;&gt;Error")</f>
        <v>0</v>
      </c>
      <c r="J49" s="63">
        <f>SUMIFS('1. Staff costs'!P:P,'1. Staff costs'!C:C,B49,'1. Staff costs'!H:H,$I$4,'1. Staff costs'!O:O,"&lt;&gt;Error")</f>
        <v>0</v>
      </c>
      <c r="K49" s="64">
        <f t="shared" si="0"/>
        <v>0</v>
      </c>
      <c r="L49" s="64">
        <f t="shared" si="1"/>
        <v>0</v>
      </c>
    </row>
    <row r="50" spans="2:12" x14ac:dyDescent="0.35">
      <c r="B50" s="171" t="s">
        <v>140</v>
      </c>
      <c r="C50" s="63">
        <f>SUMIFS('1. Staff costs'!N:N,'1. Staff costs'!C:C,B50,'1. Staff costs'!H:H,$C$4,'1. Staff costs'!O:O,"&lt;&gt;Error")</f>
        <v>0</v>
      </c>
      <c r="D50" s="63">
        <f>SUMIFS('1. Staff costs'!P:P,'1. Staff costs'!C:C,B50,'1. Staff costs'!H:H,$C$4,'1. Staff costs'!O:O,"&lt;&gt;Error")</f>
        <v>0</v>
      </c>
      <c r="E50" s="63">
        <f>SUMIFS('1. Staff costs'!N:N,'1. Staff costs'!C:C,B50,'1. Staff costs'!H:H,$E$4,'1. Staff costs'!O:O,"&lt;&gt;Error")</f>
        <v>0</v>
      </c>
      <c r="F50" s="63">
        <f>SUMIFS('1. Staff costs'!P:P,'1. Staff costs'!C:C,B50,'1. Staff costs'!H:H,$E$4,'1. Staff costs'!O:O,"&lt;&gt;Error")</f>
        <v>0</v>
      </c>
      <c r="G50" s="63">
        <f>SUMIFS('1. Staff costs'!N:N,'1. Staff costs'!C:C,B50,'1. Staff costs'!H:H,$G$4,'1. Staff costs'!O:O,"&lt;&gt;Error")</f>
        <v>0</v>
      </c>
      <c r="H50" s="63">
        <f>SUMIFS('1. Staff costs'!P:P,'1. Staff costs'!C:C,B50,'1. Staff costs'!H:H,$G$4,'1. Staff costs'!O:O,"&lt;&gt;Error")</f>
        <v>0</v>
      </c>
      <c r="I50" s="63">
        <f>SUMIFS('1. Staff costs'!N:N,'1. Staff costs'!C:C,B50,'1. Staff costs'!H:H,$I$4,'1. Staff costs'!O:O,"&lt;&gt;Error")</f>
        <v>0</v>
      </c>
      <c r="J50" s="63">
        <f>SUMIFS('1. Staff costs'!P:P,'1. Staff costs'!C:C,B50,'1. Staff costs'!H:H,$I$4,'1. Staff costs'!O:O,"&lt;&gt;Error")</f>
        <v>0</v>
      </c>
      <c r="K50" s="64">
        <f t="shared" si="0"/>
        <v>0</v>
      </c>
      <c r="L50" s="64">
        <f t="shared" si="1"/>
        <v>0</v>
      </c>
    </row>
    <row r="51" spans="2:12" x14ac:dyDescent="0.35">
      <c r="B51" s="171" t="s">
        <v>141</v>
      </c>
      <c r="C51" s="63">
        <f>SUMIFS('1. Staff costs'!N:N,'1. Staff costs'!C:C,B51,'1. Staff costs'!H:H,$C$4,'1. Staff costs'!O:O,"&lt;&gt;Error")</f>
        <v>0</v>
      </c>
      <c r="D51" s="63">
        <f>SUMIFS('1. Staff costs'!P:P,'1. Staff costs'!C:C,B51,'1. Staff costs'!H:H,$C$4,'1. Staff costs'!O:O,"&lt;&gt;Error")</f>
        <v>0</v>
      </c>
      <c r="E51" s="63">
        <f>SUMIFS('1. Staff costs'!N:N,'1. Staff costs'!C:C,B51,'1. Staff costs'!H:H,$E$4,'1. Staff costs'!O:O,"&lt;&gt;Error")</f>
        <v>0</v>
      </c>
      <c r="F51" s="63">
        <f>SUMIFS('1. Staff costs'!P:P,'1. Staff costs'!C:C,B51,'1. Staff costs'!H:H,$E$4,'1. Staff costs'!O:O,"&lt;&gt;Error")</f>
        <v>0</v>
      </c>
      <c r="G51" s="63">
        <f>SUMIFS('1. Staff costs'!N:N,'1. Staff costs'!C:C,B51,'1. Staff costs'!H:H,$G$4,'1. Staff costs'!O:O,"&lt;&gt;Error")</f>
        <v>0</v>
      </c>
      <c r="H51" s="63">
        <f>SUMIFS('1. Staff costs'!P:P,'1. Staff costs'!C:C,B51,'1. Staff costs'!H:H,$G$4,'1. Staff costs'!O:O,"&lt;&gt;Error")</f>
        <v>0</v>
      </c>
      <c r="I51" s="63">
        <f>SUMIFS('1. Staff costs'!N:N,'1. Staff costs'!C:C,B51,'1. Staff costs'!H:H,$I$4,'1. Staff costs'!O:O,"&lt;&gt;Error")</f>
        <v>0</v>
      </c>
      <c r="J51" s="63">
        <f>SUMIFS('1. Staff costs'!P:P,'1. Staff costs'!C:C,B51,'1. Staff costs'!H:H,$I$4,'1. Staff costs'!O:O,"&lt;&gt;Error")</f>
        <v>0</v>
      </c>
      <c r="K51" s="64">
        <f t="shared" si="0"/>
        <v>0</v>
      </c>
      <c r="L51" s="64">
        <f t="shared" si="1"/>
        <v>0</v>
      </c>
    </row>
    <row r="52" spans="2:12" x14ac:dyDescent="0.35">
      <c r="B52" s="171" t="s">
        <v>142</v>
      </c>
      <c r="C52" s="63">
        <f>SUMIFS('1. Staff costs'!N:N,'1. Staff costs'!C:C,B52,'1. Staff costs'!H:H,$C$4,'1. Staff costs'!O:O,"&lt;&gt;Error")</f>
        <v>0</v>
      </c>
      <c r="D52" s="63">
        <f>SUMIFS('1. Staff costs'!P:P,'1. Staff costs'!C:C,B52,'1. Staff costs'!H:H,$C$4,'1. Staff costs'!O:O,"&lt;&gt;Error")</f>
        <v>0</v>
      </c>
      <c r="E52" s="63">
        <f>SUMIFS('1. Staff costs'!N:N,'1. Staff costs'!C:C,B52,'1. Staff costs'!H:H,$E$4,'1. Staff costs'!O:O,"&lt;&gt;Error")</f>
        <v>0</v>
      </c>
      <c r="F52" s="63">
        <f>SUMIFS('1. Staff costs'!P:P,'1. Staff costs'!C:C,B52,'1. Staff costs'!H:H,$E$4,'1. Staff costs'!O:O,"&lt;&gt;Error")</f>
        <v>0</v>
      </c>
      <c r="G52" s="63">
        <f>SUMIFS('1. Staff costs'!N:N,'1. Staff costs'!C:C,B52,'1. Staff costs'!H:H,$G$4,'1. Staff costs'!O:O,"&lt;&gt;Error")</f>
        <v>0</v>
      </c>
      <c r="H52" s="63">
        <f>SUMIFS('1. Staff costs'!P:P,'1. Staff costs'!C:C,B52,'1. Staff costs'!H:H,$G$4,'1. Staff costs'!O:O,"&lt;&gt;Error")</f>
        <v>0</v>
      </c>
      <c r="I52" s="63">
        <f>SUMIFS('1. Staff costs'!N:N,'1. Staff costs'!C:C,B52,'1. Staff costs'!H:H,$I$4,'1. Staff costs'!O:O,"&lt;&gt;Error")</f>
        <v>0</v>
      </c>
      <c r="J52" s="63">
        <f>SUMIFS('1. Staff costs'!P:P,'1. Staff costs'!C:C,B52,'1. Staff costs'!H:H,$I$4,'1. Staff costs'!O:O,"&lt;&gt;Error")</f>
        <v>0</v>
      </c>
      <c r="K52" s="64">
        <f t="shared" si="0"/>
        <v>0</v>
      </c>
      <c r="L52" s="64">
        <f t="shared" si="1"/>
        <v>0</v>
      </c>
    </row>
    <row r="53" spans="2:12" x14ac:dyDescent="0.35">
      <c r="B53" s="171" t="s">
        <v>143</v>
      </c>
      <c r="C53" s="63">
        <f>SUMIFS('1. Staff costs'!N:N,'1. Staff costs'!C:C,B53,'1. Staff costs'!H:H,$C$4,'1. Staff costs'!O:O,"&lt;&gt;Error")</f>
        <v>0</v>
      </c>
      <c r="D53" s="63">
        <f>SUMIFS('1. Staff costs'!P:P,'1. Staff costs'!C:C,B53,'1. Staff costs'!H:H,$C$4,'1. Staff costs'!O:O,"&lt;&gt;Error")</f>
        <v>0</v>
      </c>
      <c r="E53" s="63">
        <f>SUMIFS('1. Staff costs'!N:N,'1. Staff costs'!C:C,B53,'1. Staff costs'!H:H,$E$4,'1. Staff costs'!O:O,"&lt;&gt;Error")</f>
        <v>0</v>
      </c>
      <c r="F53" s="63">
        <f>SUMIFS('1. Staff costs'!P:P,'1. Staff costs'!C:C,B53,'1. Staff costs'!H:H,$E$4,'1. Staff costs'!O:O,"&lt;&gt;Error")</f>
        <v>0</v>
      </c>
      <c r="G53" s="63">
        <f>SUMIFS('1. Staff costs'!N:N,'1. Staff costs'!C:C,B53,'1. Staff costs'!H:H,$G$4,'1. Staff costs'!O:O,"&lt;&gt;Error")</f>
        <v>0</v>
      </c>
      <c r="H53" s="63">
        <f>SUMIFS('1. Staff costs'!P:P,'1. Staff costs'!C:C,B53,'1. Staff costs'!H:H,$G$4,'1. Staff costs'!O:O,"&lt;&gt;Error")</f>
        <v>0</v>
      </c>
      <c r="I53" s="63">
        <f>SUMIFS('1. Staff costs'!N:N,'1. Staff costs'!C:C,B53,'1. Staff costs'!H:H,$I$4,'1. Staff costs'!O:O,"&lt;&gt;Error")</f>
        <v>0</v>
      </c>
      <c r="J53" s="63">
        <f>SUMIFS('1. Staff costs'!P:P,'1. Staff costs'!C:C,B53,'1. Staff costs'!H:H,$I$4,'1. Staff costs'!O:O,"&lt;&gt;Error")</f>
        <v>0</v>
      </c>
      <c r="K53" s="64">
        <f t="shared" si="0"/>
        <v>0</v>
      </c>
      <c r="L53" s="64">
        <f t="shared" si="1"/>
        <v>0</v>
      </c>
    </row>
    <row r="54" spans="2:12" x14ac:dyDescent="0.35">
      <c r="B54" s="171" t="s">
        <v>144</v>
      </c>
      <c r="C54" s="63">
        <f>SUMIFS('1. Staff costs'!N:N,'1. Staff costs'!C:C,B54,'1. Staff costs'!H:H,$C$4,'1. Staff costs'!O:O,"&lt;&gt;Error")</f>
        <v>0</v>
      </c>
      <c r="D54" s="63">
        <f>SUMIFS('1. Staff costs'!P:P,'1. Staff costs'!C:C,B54,'1. Staff costs'!H:H,$C$4,'1. Staff costs'!O:O,"&lt;&gt;Error")</f>
        <v>0</v>
      </c>
      <c r="E54" s="63">
        <f>SUMIFS('1. Staff costs'!N:N,'1. Staff costs'!C:C,B54,'1. Staff costs'!H:H,$E$4,'1. Staff costs'!O:O,"&lt;&gt;Error")</f>
        <v>0</v>
      </c>
      <c r="F54" s="63">
        <f>SUMIFS('1. Staff costs'!P:P,'1. Staff costs'!C:C,B54,'1. Staff costs'!H:H,$E$4,'1. Staff costs'!O:O,"&lt;&gt;Error")</f>
        <v>0</v>
      </c>
      <c r="G54" s="63">
        <f>SUMIFS('1. Staff costs'!N:N,'1. Staff costs'!C:C,B54,'1. Staff costs'!H:H,$G$4,'1. Staff costs'!O:O,"&lt;&gt;Error")</f>
        <v>0</v>
      </c>
      <c r="H54" s="63">
        <f>SUMIFS('1. Staff costs'!P:P,'1. Staff costs'!C:C,B54,'1. Staff costs'!H:H,$G$4,'1. Staff costs'!O:O,"&lt;&gt;Error")</f>
        <v>0</v>
      </c>
      <c r="I54" s="63">
        <f>SUMIFS('1. Staff costs'!N:N,'1. Staff costs'!C:C,B54,'1. Staff costs'!H:H,$I$4,'1. Staff costs'!O:O,"&lt;&gt;Error")</f>
        <v>0</v>
      </c>
      <c r="J54" s="63">
        <f>SUMIFS('1. Staff costs'!P:P,'1. Staff costs'!C:C,B54,'1. Staff costs'!H:H,$I$4,'1. Staff costs'!O:O,"&lt;&gt;Error")</f>
        <v>0</v>
      </c>
      <c r="K54" s="64">
        <f t="shared" si="0"/>
        <v>0</v>
      </c>
      <c r="L54" s="64">
        <f t="shared" si="1"/>
        <v>0</v>
      </c>
    </row>
    <row r="55" spans="2:12" x14ac:dyDescent="0.35">
      <c r="B55" s="171" t="s">
        <v>145</v>
      </c>
      <c r="C55" s="63">
        <f>SUMIFS('1. Staff costs'!N:N,'1. Staff costs'!C:C,B55,'1. Staff costs'!H:H,$C$4,'1. Staff costs'!O:O,"&lt;&gt;Error")</f>
        <v>0</v>
      </c>
      <c r="D55" s="63">
        <f>SUMIFS('1. Staff costs'!P:P,'1. Staff costs'!C:C,B55,'1. Staff costs'!H:H,$C$4,'1. Staff costs'!O:O,"&lt;&gt;Error")</f>
        <v>0</v>
      </c>
      <c r="E55" s="63">
        <f>SUMIFS('1. Staff costs'!N:N,'1. Staff costs'!C:C,B55,'1. Staff costs'!H:H,$E$4,'1. Staff costs'!O:O,"&lt;&gt;Error")</f>
        <v>0</v>
      </c>
      <c r="F55" s="63">
        <f>SUMIFS('1. Staff costs'!P:P,'1. Staff costs'!C:C,B55,'1. Staff costs'!H:H,$E$4,'1. Staff costs'!O:O,"&lt;&gt;Error")</f>
        <v>0</v>
      </c>
      <c r="G55" s="63">
        <f>SUMIFS('1. Staff costs'!N:N,'1. Staff costs'!C:C,B55,'1. Staff costs'!H:H,$G$4,'1. Staff costs'!O:O,"&lt;&gt;Error")</f>
        <v>0</v>
      </c>
      <c r="H55" s="63">
        <f>SUMIFS('1. Staff costs'!P:P,'1. Staff costs'!C:C,B55,'1. Staff costs'!H:H,$G$4,'1. Staff costs'!O:O,"&lt;&gt;Error")</f>
        <v>0</v>
      </c>
      <c r="I55" s="63">
        <f>SUMIFS('1. Staff costs'!N:N,'1. Staff costs'!C:C,B55,'1. Staff costs'!H:H,$I$4,'1. Staff costs'!O:O,"&lt;&gt;Error")</f>
        <v>0</v>
      </c>
      <c r="J55" s="63">
        <f>SUMIFS('1. Staff costs'!P:P,'1. Staff costs'!C:C,B55,'1. Staff costs'!H:H,$I$4,'1. Staff costs'!O:O,"&lt;&gt;Error")</f>
        <v>0</v>
      </c>
      <c r="K55" s="64">
        <f t="shared" si="0"/>
        <v>0</v>
      </c>
      <c r="L55" s="64">
        <f t="shared" si="1"/>
        <v>0</v>
      </c>
    </row>
    <row r="56" spans="2:12" x14ac:dyDescent="0.35">
      <c r="B56" s="171" t="s">
        <v>150</v>
      </c>
      <c r="C56" s="63">
        <f>SUMIFS('1. Staff costs'!N:N,'1. Staff costs'!C:C,B56,'1. Staff costs'!H:H,$C$4,'1. Staff costs'!O:O,"&lt;&gt;Error")</f>
        <v>0</v>
      </c>
      <c r="D56" s="63">
        <f>SUMIFS('1. Staff costs'!P:P,'1. Staff costs'!C:C,B56,'1. Staff costs'!H:H,$C$4,'1. Staff costs'!O:O,"&lt;&gt;Error")</f>
        <v>0</v>
      </c>
      <c r="E56" s="63">
        <f>SUMIFS('1. Staff costs'!N:N,'1. Staff costs'!C:C,B56,'1. Staff costs'!H:H,$E$4,'1. Staff costs'!O:O,"&lt;&gt;Error")</f>
        <v>0</v>
      </c>
      <c r="F56" s="63">
        <f>SUMIFS('1. Staff costs'!P:P,'1. Staff costs'!C:C,B56,'1. Staff costs'!H:H,$E$4,'1. Staff costs'!O:O,"&lt;&gt;Error")</f>
        <v>0</v>
      </c>
      <c r="G56" s="63">
        <f>SUMIFS('1. Staff costs'!N:N,'1. Staff costs'!C:C,B56,'1. Staff costs'!H:H,$G$4,'1. Staff costs'!O:O,"&lt;&gt;Error")</f>
        <v>0</v>
      </c>
      <c r="H56" s="63">
        <f>SUMIFS('1. Staff costs'!P:P,'1. Staff costs'!C:C,B56,'1. Staff costs'!H:H,$G$4,'1. Staff costs'!O:O,"&lt;&gt;Error")</f>
        <v>0</v>
      </c>
      <c r="I56" s="63">
        <f>SUMIFS('1. Staff costs'!N:N,'1. Staff costs'!C:C,B56,'1. Staff costs'!H:H,$I$4,'1. Staff costs'!O:O,"&lt;&gt;Error")</f>
        <v>0</v>
      </c>
      <c r="J56" s="63">
        <f>SUMIFS('1. Staff costs'!P:P,'1. Staff costs'!C:C,B56,'1. Staff costs'!H:H,$I$4,'1. Staff costs'!O:O,"&lt;&gt;Error")</f>
        <v>0</v>
      </c>
      <c r="K56" s="64">
        <f t="shared" si="0"/>
        <v>0</v>
      </c>
      <c r="L56" s="64">
        <f t="shared" si="1"/>
        <v>0</v>
      </c>
    </row>
    <row r="57" spans="2:12" x14ac:dyDescent="0.35">
      <c r="B57" s="171" t="s">
        <v>151</v>
      </c>
      <c r="C57" s="63">
        <f>SUMIFS('1. Staff costs'!N:N,'1. Staff costs'!C:C,B57,'1. Staff costs'!H:H,$C$4,'1. Staff costs'!O:O,"&lt;&gt;Error")</f>
        <v>0</v>
      </c>
      <c r="D57" s="63">
        <f>SUMIFS('1. Staff costs'!P:P,'1. Staff costs'!C:C,B57,'1. Staff costs'!H:H,$C$4,'1. Staff costs'!O:O,"&lt;&gt;Error")</f>
        <v>0</v>
      </c>
      <c r="E57" s="63">
        <f>SUMIFS('1. Staff costs'!N:N,'1. Staff costs'!C:C,B57,'1. Staff costs'!H:H,$E$4,'1. Staff costs'!O:O,"&lt;&gt;Error")</f>
        <v>0</v>
      </c>
      <c r="F57" s="63">
        <f>SUMIFS('1. Staff costs'!P:P,'1. Staff costs'!C:C,B57,'1. Staff costs'!H:H,$E$4,'1. Staff costs'!O:O,"&lt;&gt;Error")</f>
        <v>0</v>
      </c>
      <c r="G57" s="63">
        <f>SUMIFS('1. Staff costs'!N:N,'1. Staff costs'!C:C,B57,'1. Staff costs'!H:H,$G$4,'1. Staff costs'!O:O,"&lt;&gt;Error")</f>
        <v>0</v>
      </c>
      <c r="H57" s="63">
        <f>SUMIFS('1. Staff costs'!P:P,'1. Staff costs'!C:C,B57,'1. Staff costs'!H:H,$G$4,'1. Staff costs'!O:O,"&lt;&gt;Error")</f>
        <v>0</v>
      </c>
      <c r="I57" s="63">
        <f>SUMIFS('1. Staff costs'!N:N,'1. Staff costs'!C:C,B57,'1. Staff costs'!H:H,$I$4,'1. Staff costs'!O:O,"&lt;&gt;Error")</f>
        <v>0</v>
      </c>
      <c r="J57" s="63">
        <f>SUMIFS('1. Staff costs'!P:P,'1. Staff costs'!C:C,B57,'1. Staff costs'!H:H,$I$4,'1. Staff costs'!O:O,"&lt;&gt;Error")</f>
        <v>0</v>
      </c>
      <c r="K57" s="64">
        <f t="shared" si="0"/>
        <v>0</v>
      </c>
      <c r="L57" s="64">
        <f t="shared" si="1"/>
        <v>0</v>
      </c>
    </row>
    <row r="58" spans="2:12" x14ac:dyDescent="0.35">
      <c r="B58" s="171" t="s">
        <v>152</v>
      </c>
      <c r="C58" s="63">
        <f>SUMIFS('1. Staff costs'!N:N,'1. Staff costs'!C:C,B58,'1. Staff costs'!H:H,$C$4,'1. Staff costs'!O:O,"&lt;&gt;Error")</f>
        <v>0</v>
      </c>
      <c r="D58" s="63">
        <f>SUMIFS('1. Staff costs'!P:P,'1. Staff costs'!C:C,B58,'1. Staff costs'!H:H,$C$4,'1. Staff costs'!O:O,"&lt;&gt;Error")</f>
        <v>0</v>
      </c>
      <c r="E58" s="63">
        <f>SUMIFS('1. Staff costs'!N:N,'1. Staff costs'!C:C,B58,'1. Staff costs'!H:H,$E$4,'1. Staff costs'!O:O,"&lt;&gt;Error")</f>
        <v>0</v>
      </c>
      <c r="F58" s="63">
        <f>SUMIFS('1. Staff costs'!P:P,'1. Staff costs'!C:C,B58,'1. Staff costs'!H:H,$E$4,'1. Staff costs'!O:O,"&lt;&gt;Error")</f>
        <v>0</v>
      </c>
      <c r="G58" s="63">
        <f>SUMIFS('1. Staff costs'!N:N,'1. Staff costs'!C:C,B58,'1. Staff costs'!H:H,$G$4,'1. Staff costs'!O:O,"&lt;&gt;Error")</f>
        <v>0</v>
      </c>
      <c r="H58" s="63">
        <f>SUMIFS('1. Staff costs'!P:P,'1. Staff costs'!C:C,B58,'1. Staff costs'!H:H,$G$4,'1. Staff costs'!O:O,"&lt;&gt;Error")</f>
        <v>0</v>
      </c>
      <c r="I58" s="63">
        <f>SUMIFS('1. Staff costs'!N:N,'1. Staff costs'!C:C,B58,'1. Staff costs'!H:H,$I$4,'1. Staff costs'!O:O,"&lt;&gt;Error")</f>
        <v>0</v>
      </c>
      <c r="J58" s="63">
        <f>SUMIFS('1. Staff costs'!P:P,'1. Staff costs'!C:C,B58,'1. Staff costs'!H:H,$I$4,'1. Staff costs'!O:O,"&lt;&gt;Error")</f>
        <v>0</v>
      </c>
      <c r="K58" s="64">
        <f t="shared" si="0"/>
        <v>0</v>
      </c>
      <c r="L58" s="64">
        <f t="shared" si="1"/>
        <v>0</v>
      </c>
    </row>
    <row r="59" spans="2:12" x14ac:dyDescent="0.35">
      <c r="B59" s="171" t="s">
        <v>153</v>
      </c>
      <c r="C59" s="63">
        <f>SUMIFS('1. Staff costs'!N:N,'1. Staff costs'!C:C,B59,'1. Staff costs'!H:H,$C$4,'1. Staff costs'!O:O,"&lt;&gt;Error")</f>
        <v>0</v>
      </c>
      <c r="D59" s="63">
        <f>SUMIFS('1. Staff costs'!P:P,'1. Staff costs'!C:C,B59,'1. Staff costs'!H:H,$C$4,'1. Staff costs'!O:O,"&lt;&gt;Error")</f>
        <v>0</v>
      </c>
      <c r="E59" s="63">
        <f>SUMIFS('1. Staff costs'!N:N,'1. Staff costs'!C:C,B59,'1. Staff costs'!H:H,$E$4,'1. Staff costs'!O:O,"&lt;&gt;Error")</f>
        <v>0</v>
      </c>
      <c r="F59" s="63">
        <f>SUMIFS('1. Staff costs'!P:P,'1. Staff costs'!C:C,B59,'1. Staff costs'!H:H,$E$4,'1. Staff costs'!O:O,"&lt;&gt;Error")</f>
        <v>0</v>
      </c>
      <c r="G59" s="63">
        <f>SUMIFS('1. Staff costs'!N:N,'1. Staff costs'!C:C,B59,'1. Staff costs'!H:H,$G$4,'1. Staff costs'!O:O,"&lt;&gt;Error")</f>
        <v>0</v>
      </c>
      <c r="H59" s="63">
        <f>SUMIFS('1. Staff costs'!P:P,'1. Staff costs'!C:C,B59,'1. Staff costs'!H:H,$G$4,'1. Staff costs'!O:O,"&lt;&gt;Error")</f>
        <v>0</v>
      </c>
      <c r="I59" s="63">
        <f>SUMIFS('1. Staff costs'!N:N,'1. Staff costs'!C:C,B59,'1. Staff costs'!H:H,$I$4,'1. Staff costs'!O:O,"&lt;&gt;Error")</f>
        <v>0</v>
      </c>
      <c r="J59" s="63">
        <f>SUMIFS('1. Staff costs'!P:P,'1. Staff costs'!C:C,B59,'1. Staff costs'!H:H,$I$4,'1. Staff costs'!O:O,"&lt;&gt;Error")</f>
        <v>0</v>
      </c>
      <c r="K59" s="64">
        <f t="shared" si="0"/>
        <v>0</v>
      </c>
      <c r="L59" s="64">
        <f t="shared" si="1"/>
        <v>0</v>
      </c>
    </row>
    <row r="60" spans="2:12" x14ac:dyDescent="0.35">
      <c r="B60" s="171" t="s">
        <v>154</v>
      </c>
      <c r="C60" s="63">
        <f>SUMIFS('1. Staff costs'!N:N,'1. Staff costs'!C:C,B60,'1. Staff costs'!H:H,$C$4,'1. Staff costs'!O:O,"&lt;&gt;Error")</f>
        <v>0</v>
      </c>
      <c r="D60" s="63">
        <f>SUMIFS('1. Staff costs'!P:P,'1. Staff costs'!C:C,B60,'1. Staff costs'!H:H,$C$4,'1. Staff costs'!O:O,"&lt;&gt;Error")</f>
        <v>0</v>
      </c>
      <c r="E60" s="63">
        <f>SUMIFS('1. Staff costs'!N:N,'1. Staff costs'!C:C,B60,'1. Staff costs'!H:H,$E$4,'1. Staff costs'!O:O,"&lt;&gt;Error")</f>
        <v>0</v>
      </c>
      <c r="F60" s="63">
        <f>SUMIFS('1. Staff costs'!P:P,'1. Staff costs'!C:C,B60,'1. Staff costs'!H:H,$E$4,'1. Staff costs'!O:O,"&lt;&gt;Error")</f>
        <v>0</v>
      </c>
      <c r="G60" s="63">
        <f>SUMIFS('1. Staff costs'!N:N,'1. Staff costs'!C:C,B60,'1. Staff costs'!H:H,$G$4,'1. Staff costs'!O:O,"&lt;&gt;Error")</f>
        <v>0</v>
      </c>
      <c r="H60" s="63">
        <f>SUMIFS('1. Staff costs'!P:P,'1. Staff costs'!C:C,B60,'1. Staff costs'!H:H,$G$4,'1. Staff costs'!O:O,"&lt;&gt;Error")</f>
        <v>0</v>
      </c>
      <c r="I60" s="63">
        <f>SUMIFS('1. Staff costs'!N:N,'1. Staff costs'!C:C,B60,'1. Staff costs'!H:H,$I$4,'1. Staff costs'!O:O,"&lt;&gt;Error")</f>
        <v>0</v>
      </c>
      <c r="J60" s="63">
        <f>SUMIFS('1. Staff costs'!P:P,'1. Staff costs'!C:C,B60,'1. Staff costs'!H:H,$I$4,'1. Staff costs'!O:O,"&lt;&gt;Error")</f>
        <v>0</v>
      </c>
      <c r="K60" s="64">
        <f t="shared" si="0"/>
        <v>0</v>
      </c>
      <c r="L60" s="64">
        <f t="shared" si="1"/>
        <v>0</v>
      </c>
    </row>
    <row r="61" spans="2:12" x14ac:dyDescent="0.35">
      <c r="B61" s="98" t="s">
        <v>129</v>
      </c>
      <c r="C61" s="64">
        <f>SUM(C6:C60)</f>
        <v>55082</v>
      </c>
      <c r="D61" s="64">
        <f t="shared" ref="D61:L61" si="2">SUM(D6:D60)</f>
        <v>314</v>
      </c>
      <c r="E61" s="64">
        <f t="shared" si="2"/>
        <v>128530</v>
      </c>
      <c r="F61" s="64">
        <f t="shared" si="2"/>
        <v>989</v>
      </c>
      <c r="G61" s="64">
        <f t="shared" si="2"/>
        <v>0</v>
      </c>
      <c r="H61" s="64">
        <f t="shared" si="2"/>
        <v>0</v>
      </c>
      <c r="I61" s="64">
        <f t="shared" si="2"/>
        <v>18314</v>
      </c>
      <c r="J61" s="64">
        <f t="shared" si="2"/>
        <v>192</v>
      </c>
      <c r="K61" s="64">
        <f t="shared" si="2"/>
        <v>201926</v>
      </c>
      <c r="L61" s="64">
        <f t="shared" si="2"/>
        <v>1495</v>
      </c>
    </row>
    <row r="64" spans="2:12" ht="30" customHeight="1" x14ac:dyDescent="0.35">
      <c r="B64" s="255" t="s">
        <v>255</v>
      </c>
      <c r="C64" s="255"/>
      <c r="D64" s="255"/>
      <c r="E64" s="255"/>
      <c r="F64" s="255"/>
      <c r="G64" s="255"/>
      <c r="H64" s="255"/>
      <c r="I64" s="255"/>
      <c r="J64" s="255"/>
      <c r="K64" s="255"/>
      <c r="L64" s="255"/>
    </row>
    <row r="65" spans="2:12" ht="8.1" customHeight="1" x14ac:dyDescent="0.35">
      <c r="B65" s="18"/>
      <c r="L65" s="19"/>
    </row>
    <row r="66" spans="2:12" ht="30" customHeight="1" x14ac:dyDescent="0.35">
      <c r="B66" s="268" t="s">
        <v>190</v>
      </c>
      <c r="C66" s="236" t="s">
        <v>192</v>
      </c>
      <c r="D66" s="236"/>
      <c r="E66" s="236"/>
      <c r="F66" s="236"/>
      <c r="G66" s="236" t="s">
        <v>193</v>
      </c>
      <c r="H66" s="236"/>
      <c r="I66" s="236"/>
      <c r="J66" s="236"/>
      <c r="K66" s="268" t="s">
        <v>261</v>
      </c>
      <c r="L66" s="275" t="s">
        <v>262</v>
      </c>
    </row>
    <row r="67" spans="2:12" ht="36" customHeight="1" x14ac:dyDescent="0.35">
      <c r="B67" s="268"/>
      <c r="C67" s="268" t="s">
        <v>259</v>
      </c>
      <c r="D67" s="268"/>
      <c r="E67" s="268" t="s">
        <v>260</v>
      </c>
      <c r="F67" s="268"/>
      <c r="G67" s="268" t="s">
        <v>259</v>
      </c>
      <c r="H67" s="268"/>
      <c r="I67" s="268" t="s">
        <v>260</v>
      </c>
      <c r="J67" s="268"/>
      <c r="K67" s="268"/>
      <c r="L67" s="275"/>
    </row>
    <row r="68" spans="2:12" x14ac:dyDescent="0.35">
      <c r="B68" s="171" t="s">
        <v>7</v>
      </c>
      <c r="C68" s="266">
        <f>SUMIFS('2-3. Travel Costs&amp;Costs of Stay'!O:O,'2-3. Travel Costs&amp;Costs of Stay'!C:C,B68,'2-3. Travel Costs&amp;Costs of Stay'!H:H,$C$66,'2-3. Travel Costs&amp;Costs of Stay'!R:R,"&lt;&gt;Error")</f>
        <v>7715</v>
      </c>
      <c r="D68" s="267"/>
      <c r="E68" s="266">
        <f>SUMIFS('2-3. Travel Costs&amp;Costs of Stay'!P:P,'2-3. Travel Costs&amp;Costs of Stay'!C:C,B68,'2-3. Travel Costs&amp;Costs of Stay'!H:H,$C$66,'2-3. Travel Costs&amp;Costs of Stay'!R:R,"&lt;&gt;Error")</f>
        <v>19560</v>
      </c>
      <c r="F68" s="267"/>
      <c r="G68" s="266">
        <f>SUMIFS('2-3. Travel Costs&amp;Costs of Stay'!O:O,'2-3. Travel Costs&amp;Costs of Stay'!C:C,B68,'2-3. Travel Costs&amp;Costs of Stay'!H:H,$G$66,'2-3. Travel Costs&amp;Costs of Stay'!R:R,"&lt;&gt;Error")</f>
        <v>3180</v>
      </c>
      <c r="H68" s="267"/>
      <c r="I68" s="266">
        <f>SUMIFS('2-3. Travel Costs&amp;Costs of Stay'!P:P,'2-3. Travel Costs&amp;Costs of Stay'!C:C,B68,'2-3. Travel Costs&amp;Costs of Stay'!H:H,$G$66,'2-3. Travel Costs&amp;Costs of Stay'!R:R,"&lt;&gt;Error")</f>
        <v>4620</v>
      </c>
      <c r="J68" s="267"/>
      <c r="K68" s="160">
        <f>C68+G68</f>
        <v>10895</v>
      </c>
      <c r="L68" s="161">
        <f>E68+I68</f>
        <v>24180</v>
      </c>
    </row>
    <row r="69" spans="2:12" x14ac:dyDescent="0.35">
      <c r="B69" s="171" t="s">
        <v>8</v>
      </c>
      <c r="C69" s="266">
        <f>SUMIFS('2-3. Travel Costs&amp;Costs of Stay'!O:O,'2-3. Travel Costs&amp;Costs of Stay'!C:C,B69,'2-3. Travel Costs&amp;Costs of Stay'!H:H,$C$66,'2-3. Travel Costs&amp;Costs of Stay'!R:R,"&lt;&gt;Error")</f>
        <v>6105</v>
      </c>
      <c r="D69" s="267"/>
      <c r="E69" s="266">
        <f>SUMIFS('2-3. Travel Costs&amp;Costs of Stay'!P:P,'2-3. Travel Costs&amp;Costs of Stay'!C:C,B69,'2-3. Travel Costs&amp;Costs of Stay'!H:H,$C$66,'2-3. Travel Costs&amp;Costs of Stay'!R:R,"&lt;&gt;Error")</f>
        <v>11640</v>
      </c>
      <c r="F69" s="267"/>
      <c r="G69" s="266">
        <f>SUMIFS('2-3. Travel Costs&amp;Costs of Stay'!O:O,'2-3. Travel Costs&amp;Costs of Stay'!C:C,B69,'2-3. Travel Costs&amp;Costs of Stay'!H:H,$G$66,'2-3. Travel Costs&amp;Costs of Stay'!R:R,"&lt;&gt;Error")</f>
        <v>0</v>
      </c>
      <c r="H69" s="267"/>
      <c r="I69" s="266">
        <f>SUMIFS('2-3. Travel Costs&amp;Costs of Stay'!P:P,'2-3. Travel Costs&amp;Costs of Stay'!C:C,B69,'2-3. Travel Costs&amp;Costs of Stay'!H:H,$G$66,'2-3. Travel Costs&amp;Costs of Stay'!R:R,"&lt;&gt;Error")</f>
        <v>0</v>
      </c>
      <c r="J69" s="267"/>
      <c r="K69" s="160">
        <f t="shared" ref="K69:K122" si="3">C69+G69</f>
        <v>6105</v>
      </c>
      <c r="L69" s="161">
        <f t="shared" ref="L69:L122" si="4">E69+I69</f>
        <v>11640</v>
      </c>
    </row>
    <row r="70" spans="2:12" x14ac:dyDescent="0.35">
      <c r="B70" s="171" t="s">
        <v>9</v>
      </c>
      <c r="C70" s="266">
        <f>SUMIFS('2-3. Travel Costs&amp;Costs of Stay'!O:O,'2-3. Travel Costs&amp;Costs of Stay'!C:C,B70,'2-3. Travel Costs&amp;Costs of Stay'!H:H,$C$66,'2-3. Travel Costs&amp;Costs of Stay'!R:R,"&lt;&gt;Error")</f>
        <v>8075</v>
      </c>
      <c r="D70" s="267"/>
      <c r="E70" s="266">
        <f>SUMIFS('2-3. Travel Costs&amp;Costs of Stay'!P:P,'2-3. Travel Costs&amp;Costs of Stay'!C:C,B70,'2-3. Travel Costs&amp;Costs of Stay'!H:H,$C$66,'2-3. Travel Costs&amp;Costs of Stay'!R:R,"&lt;&gt;Error")</f>
        <v>14280</v>
      </c>
      <c r="F70" s="267"/>
      <c r="G70" s="266">
        <f>SUMIFS('2-3. Travel Costs&amp;Costs of Stay'!O:O,'2-3. Travel Costs&amp;Costs of Stay'!C:C,B70,'2-3. Travel Costs&amp;Costs of Stay'!H:H,$G$66,'2-3. Travel Costs&amp;Costs of Stay'!R:R,"&lt;&gt;Error")</f>
        <v>0</v>
      </c>
      <c r="H70" s="267"/>
      <c r="I70" s="266">
        <f>SUMIFS('2-3. Travel Costs&amp;Costs of Stay'!P:P,'2-3. Travel Costs&amp;Costs of Stay'!C:C,B70,'2-3. Travel Costs&amp;Costs of Stay'!H:H,$G$66,'2-3. Travel Costs&amp;Costs of Stay'!R:R,"&lt;&gt;Error")</f>
        <v>0</v>
      </c>
      <c r="J70" s="267"/>
      <c r="K70" s="160">
        <f t="shared" si="3"/>
        <v>8075</v>
      </c>
      <c r="L70" s="161">
        <f t="shared" si="4"/>
        <v>14280</v>
      </c>
    </row>
    <row r="71" spans="2:12" x14ac:dyDescent="0.35">
      <c r="B71" s="171" t="s">
        <v>10</v>
      </c>
      <c r="C71" s="266">
        <f>SUMIFS('2-3. Travel Costs&amp;Costs of Stay'!O:O,'2-3. Travel Costs&amp;Costs of Stay'!C:C,B71,'2-3. Travel Costs&amp;Costs of Stay'!H:H,$C$66,'2-3. Travel Costs&amp;Costs of Stay'!R:R,"&lt;&gt;Error")</f>
        <v>5095</v>
      </c>
      <c r="D71" s="267"/>
      <c r="E71" s="266">
        <f>SUMIFS('2-3. Travel Costs&amp;Costs of Stay'!P:P,'2-3. Travel Costs&amp;Costs of Stay'!C:C,B71,'2-3. Travel Costs&amp;Costs of Stay'!H:H,$C$66,'2-3. Travel Costs&amp;Costs of Stay'!R:R,"&lt;&gt;Error")</f>
        <v>7440</v>
      </c>
      <c r="F71" s="267"/>
      <c r="G71" s="266">
        <f>SUMIFS('2-3. Travel Costs&amp;Costs of Stay'!O:O,'2-3. Travel Costs&amp;Costs of Stay'!C:C,B71,'2-3. Travel Costs&amp;Costs of Stay'!H:H,$G$66,'2-3. Travel Costs&amp;Costs of Stay'!R:R,"&lt;&gt;Error")</f>
        <v>1590</v>
      </c>
      <c r="H71" s="267"/>
      <c r="I71" s="266">
        <f>SUMIFS('2-3. Travel Costs&amp;Costs of Stay'!P:P,'2-3. Travel Costs&amp;Costs of Stay'!C:C,B71,'2-3. Travel Costs&amp;Costs of Stay'!H:H,$G$66,'2-3. Travel Costs&amp;Costs of Stay'!R:R,"&lt;&gt;Error")</f>
        <v>1155</v>
      </c>
      <c r="J71" s="267"/>
      <c r="K71" s="160">
        <f t="shared" si="3"/>
        <v>6685</v>
      </c>
      <c r="L71" s="161">
        <f t="shared" si="4"/>
        <v>8595</v>
      </c>
    </row>
    <row r="72" spans="2:12" x14ac:dyDescent="0.35">
      <c r="B72" s="171" t="s">
        <v>11</v>
      </c>
      <c r="C72" s="266">
        <f>SUMIFS('2-3. Travel Costs&amp;Costs of Stay'!O:O,'2-3. Travel Costs&amp;Costs of Stay'!C:C,B72,'2-3. Travel Costs&amp;Costs of Stay'!H:H,$C$66,'2-3. Travel Costs&amp;Costs of Stay'!R:R,"&lt;&gt;Error")</f>
        <v>2370</v>
      </c>
      <c r="D72" s="267"/>
      <c r="E72" s="266">
        <f>SUMIFS('2-3. Travel Costs&amp;Costs of Stay'!P:P,'2-3. Travel Costs&amp;Costs of Stay'!C:C,B72,'2-3. Travel Costs&amp;Costs of Stay'!H:H,$C$66,'2-3. Travel Costs&amp;Costs of Stay'!R:R,"&lt;&gt;Error")</f>
        <v>5040</v>
      </c>
      <c r="F72" s="267"/>
      <c r="G72" s="266">
        <f>SUMIFS('2-3. Travel Costs&amp;Costs of Stay'!O:O,'2-3. Travel Costs&amp;Costs of Stay'!C:C,B72,'2-3. Travel Costs&amp;Costs of Stay'!H:H,$G$66,'2-3. Travel Costs&amp;Costs of Stay'!R:R,"&lt;&gt;Error")</f>
        <v>0</v>
      </c>
      <c r="H72" s="267"/>
      <c r="I72" s="266">
        <f>SUMIFS('2-3. Travel Costs&amp;Costs of Stay'!P:P,'2-3. Travel Costs&amp;Costs of Stay'!C:C,B72,'2-3. Travel Costs&amp;Costs of Stay'!H:H,$G$66,'2-3. Travel Costs&amp;Costs of Stay'!R:R,"&lt;&gt;Error")</f>
        <v>0</v>
      </c>
      <c r="J72" s="267"/>
      <c r="K72" s="160">
        <f t="shared" si="3"/>
        <v>2370</v>
      </c>
      <c r="L72" s="161">
        <f t="shared" si="4"/>
        <v>5040</v>
      </c>
    </row>
    <row r="73" spans="2:12" x14ac:dyDescent="0.35">
      <c r="B73" s="171" t="s">
        <v>12</v>
      </c>
      <c r="C73" s="266">
        <f>SUMIFS('2-3. Travel Costs&amp;Costs of Stay'!O:O,'2-3. Travel Costs&amp;Costs of Stay'!C:C,B73,'2-3. Travel Costs&amp;Costs of Stay'!H:H,$C$66,'2-3. Travel Costs&amp;Costs of Stay'!R:R,"&lt;&gt;Error")</f>
        <v>3030</v>
      </c>
      <c r="D73" s="267"/>
      <c r="E73" s="266">
        <f>SUMIFS('2-3. Travel Costs&amp;Costs of Stay'!P:P,'2-3. Travel Costs&amp;Costs of Stay'!C:C,B73,'2-3. Travel Costs&amp;Costs of Stay'!H:H,$C$66,'2-3. Travel Costs&amp;Costs of Stay'!R:R,"&lt;&gt;Error")</f>
        <v>3960</v>
      </c>
      <c r="F73" s="267"/>
      <c r="G73" s="266">
        <f>SUMIFS('2-3. Travel Costs&amp;Costs of Stay'!O:O,'2-3. Travel Costs&amp;Costs of Stay'!C:C,B73,'2-3. Travel Costs&amp;Costs of Stay'!H:H,$G$66,'2-3. Travel Costs&amp;Costs of Stay'!R:R,"&lt;&gt;Error")</f>
        <v>0</v>
      </c>
      <c r="H73" s="267"/>
      <c r="I73" s="266">
        <f>SUMIFS('2-3. Travel Costs&amp;Costs of Stay'!P:P,'2-3. Travel Costs&amp;Costs of Stay'!C:C,B73,'2-3. Travel Costs&amp;Costs of Stay'!H:H,$G$66,'2-3. Travel Costs&amp;Costs of Stay'!R:R,"&lt;&gt;Error")</f>
        <v>0</v>
      </c>
      <c r="J73" s="267"/>
      <c r="K73" s="160">
        <f t="shared" si="3"/>
        <v>3030</v>
      </c>
      <c r="L73" s="161">
        <f t="shared" si="4"/>
        <v>3960</v>
      </c>
    </row>
    <row r="74" spans="2:12" x14ac:dyDescent="0.35">
      <c r="B74" s="171" t="s">
        <v>13</v>
      </c>
      <c r="C74" s="266">
        <f>SUMIFS('2-3. Travel Costs&amp;Costs of Stay'!O:O,'2-3. Travel Costs&amp;Costs of Stay'!C:C,B74,'2-3. Travel Costs&amp;Costs of Stay'!H:H,$C$66,'2-3. Travel Costs&amp;Costs of Stay'!R:R,"&lt;&gt;Error")</f>
        <v>3115</v>
      </c>
      <c r="D74" s="267"/>
      <c r="E74" s="266">
        <f>SUMIFS('2-3. Travel Costs&amp;Costs of Stay'!P:P,'2-3. Travel Costs&amp;Costs of Stay'!C:C,B74,'2-3. Travel Costs&amp;Costs of Stay'!H:H,$C$66,'2-3. Travel Costs&amp;Costs of Stay'!R:R,"&lt;&gt;Error")</f>
        <v>4920</v>
      </c>
      <c r="F74" s="267"/>
      <c r="G74" s="266">
        <f>SUMIFS('2-3. Travel Costs&amp;Costs of Stay'!O:O,'2-3. Travel Costs&amp;Costs of Stay'!C:C,B74,'2-3. Travel Costs&amp;Costs of Stay'!H:H,$G$66,'2-3. Travel Costs&amp;Costs of Stay'!R:R,"&lt;&gt;Error")</f>
        <v>530</v>
      </c>
      <c r="H74" s="267"/>
      <c r="I74" s="266">
        <f>SUMIFS('2-3. Travel Costs&amp;Costs of Stay'!P:P,'2-3. Travel Costs&amp;Costs of Stay'!C:C,B74,'2-3. Travel Costs&amp;Costs of Stay'!H:H,$G$66,'2-3. Travel Costs&amp;Costs of Stay'!R:R,"&lt;&gt;Error")</f>
        <v>440</v>
      </c>
      <c r="J74" s="267"/>
      <c r="K74" s="160">
        <f t="shared" si="3"/>
        <v>3645</v>
      </c>
      <c r="L74" s="161">
        <f t="shared" si="4"/>
        <v>5360</v>
      </c>
    </row>
    <row r="75" spans="2:12" x14ac:dyDescent="0.35">
      <c r="B75" s="171" t="s">
        <v>14</v>
      </c>
      <c r="C75" s="266">
        <f>SUMIFS('2-3. Travel Costs&amp;Costs of Stay'!O:O,'2-3. Travel Costs&amp;Costs of Stay'!C:C,B75,'2-3. Travel Costs&amp;Costs of Stay'!H:H,$C$66,'2-3. Travel Costs&amp;Costs of Stay'!R:R,"&lt;&gt;Error")</f>
        <v>2670</v>
      </c>
      <c r="D75" s="267"/>
      <c r="E75" s="266">
        <f>SUMIFS('2-3. Travel Costs&amp;Costs of Stay'!P:P,'2-3. Travel Costs&amp;Costs of Stay'!C:C,B75,'2-3. Travel Costs&amp;Costs of Stay'!H:H,$C$66,'2-3. Travel Costs&amp;Costs of Stay'!R:R,"&lt;&gt;Error")</f>
        <v>7320</v>
      </c>
      <c r="F75" s="267"/>
      <c r="G75" s="266">
        <f>SUMIFS('2-3. Travel Costs&amp;Costs of Stay'!O:O,'2-3. Travel Costs&amp;Costs of Stay'!C:C,B75,'2-3. Travel Costs&amp;Costs of Stay'!H:H,$G$66,'2-3. Travel Costs&amp;Costs of Stay'!R:R,"&lt;&gt;Error")</f>
        <v>0</v>
      </c>
      <c r="H75" s="267"/>
      <c r="I75" s="266">
        <f>SUMIFS('2-3. Travel Costs&amp;Costs of Stay'!P:P,'2-3. Travel Costs&amp;Costs of Stay'!C:C,B75,'2-3. Travel Costs&amp;Costs of Stay'!H:H,$G$66,'2-3. Travel Costs&amp;Costs of Stay'!R:R,"&lt;&gt;Error")</f>
        <v>0</v>
      </c>
      <c r="J75" s="267"/>
      <c r="K75" s="160">
        <f t="shared" si="3"/>
        <v>2670</v>
      </c>
      <c r="L75" s="161">
        <f t="shared" si="4"/>
        <v>7320</v>
      </c>
    </row>
    <row r="76" spans="2:12" x14ac:dyDescent="0.35">
      <c r="B76" s="171" t="s">
        <v>15</v>
      </c>
      <c r="C76" s="266">
        <f>SUMIFS('2-3. Travel Costs&amp;Costs of Stay'!O:O,'2-3. Travel Costs&amp;Costs of Stay'!C:C,B76,'2-3. Travel Costs&amp;Costs of Stay'!H:H,$C$66,'2-3. Travel Costs&amp;Costs of Stay'!R:R,"&lt;&gt;Error")</f>
        <v>6185</v>
      </c>
      <c r="D76" s="267"/>
      <c r="E76" s="266">
        <f>SUMIFS('2-3. Travel Costs&amp;Costs of Stay'!P:P,'2-3. Travel Costs&amp;Costs of Stay'!C:C,B76,'2-3. Travel Costs&amp;Costs of Stay'!H:H,$C$66,'2-3. Travel Costs&amp;Costs of Stay'!R:R,"&lt;&gt;Error")</f>
        <v>7440</v>
      </c>
      <c r="F76" s="267"/>
      <c r="G76" s="266">
        <f>SUMIFS('2-3. Travel Costs&amp;Costs of Stay'!O:O,'2-3. Travel Costs&amp;Costs of Stay'!C:C,B76,'2-3. Travel Costs&amp;Costs of Stay'!H:H,$G$66,'2-3. Travel Costs&amp;Costs of Stay'!R:R,"&lt;&gt;Error")</f>
        <v>1060</v>
      </c>
      <c r="H76" s="267"/>
      <c r="I76" s="266">
        <f>SUMIFS('2-3. Travel Costs&amp;Costs of Stay'!P:P,'2-3. Travel Costs&amp;Costs of Stay'!C:C,B76,'2-3. Travel Costs&amp;Costs of Stay'!H:H,$G$66,'2-3. Travel Costs&amp;Costs of Stay'!R:R,"&lt;&gt;Error")</f>
        <v>1700</v>
      </c>
      <c r="J76" s="267"/>
      <c r="K76" s="160">
        <f t="shared" si="3"/>
        <v>7245</v>
      </c>
      <c r="L76" s="161">
        <f t="shared" si="4"/>
        <v>9140</v>
      </c>
    </row>
    <row r="77" spans="2:12" x14ac:dyDescent="0.35">
      <c r="B77" s="171" t="s">
        <v>16</v>
      </c>
      <c r="C77" s="266">
        <f>SUMIFS('2-3. Travel Costs&amp;Costs of Stay'!O:O,'2-3. Travel Costs&amp;Costs of Stay'!C:C,B77,'2-3. Travel Costs&amp;Costs of Stay'!H:H,$C$66,'2-3. Travel Costs&amp;Costs of Stay'!R:R,"&lt;&gt;Error")</f>
        <v>3200</v>
      </c>
      <c r="D77" s="267"/>
      <c r="E77" s="266">
        <f>SUMIFS('2-3. Travel Costs&amp;Costs of Stay'!P:P,'2-3. Travel Costs&amp;Costs of Stay'!C:C,B77,'2-3. Travel Costs&amp;Costs of Stay'!H:H,$C$66,'2-3. Travel Costs&amp;Costs of Stay'!R:R,"&lt;&gt;Error")</f>
        <v>8880</v>
      </c>
      <c r="F77" s="267"/>
      <c r="G77" s="266">
        <f>SUMIFS('2-3. Travel Costs&amp;Costs of Stay'!O:O,'2-3. Travel Costs&amp;Costs of Stay'!C:C,B77,'2-3. Travel Costs&amp;Costs of Stay'!H:H,$G$66,'2-3. Travel Costs&amp;Costs of Stay'!R:R,"&lt;&gt;Error")</f>
        <v>0</v>
      </c>
      <c r="H77" s="267"/>
      <c r="I77" s="266">
        <f>SUMIFS('2-3. Travel Costs&amp;Costs of Stay'!P:P,'2-3. Travel Costs&amp;Costs of Stay'!C:C,B77,'2-3. Travel Costs&amp;Costs of Stay'!H:H,$G$66,'2-3. Travel Costs&amp;Costs of Stay'!R:R,"&lt;&gt;Error")</f>
        <v>0</v>
      </c>
      <c r="J77" s="267"/>
      <c r="K77" s="160">
        <f t="shared" si="3"/>
        <v>3200</v>
      </c>
      <c r="L77" s="161">
        <f t="shared" si="4"/>
        <v>8880</v>
      </c>
    </row>
    <row r="78" spans="2:12" x14ac:dyDescent="0.35">
      <c r="B78" s="171" t="s">
        <v>17</v>
      </c>
      <c r="C78" s="266">
        <f>SUMIFS('2-3. Travel Costs&amp;Costs of Stay'!O:O,'2-3. Travel Costs&amp;Costs of Stay'!C:C,B78,'2-3. Travel Costs&amp;Costs of Stay'!H:H,$C$66,'2-3. Travel Costs&amp;Costs of Stay'!R:R,"&lt;&gt;Error")</f>
        <v>2815</v>
      </c>
      <c r="D78" s="267"/>
      <c r="E78" s="266">
        <f>SUMIFS('2-3. Travel Costs&amp;Costs of Stay'!P:P,'2-3. Travel Costs&amp;Costs of Stay'!C:C,B78,'2-3. Travel Costs&amp;Costs of Stay'!H:H,$C$66,'2-3. Travel Costs&amp;Costs of Stay'!R:R,"&lt;&gt;Error")</f>
        <v>6120</v>
      </c>
      <c r="F78" s="267"/>
      <c r="G78" s="266">
        <f>SUMIFS('2-3. Travel Costs&amp;Costs of Stay'!O:O,'2-3. Travel Costs&amp;Costs of Stay'!C:C,B78,'2-3. Travel Costs&amp;Costs of Stay'!H:H,$G$66,'2-3. Travel Costs&amp;Costs of Stay'!R:R,"&lt;&gt;Error")</f>
        <v>0</v>
      </c>
      <c r="H78" s="267"/>
      <c r="I78" s="266">
        <f>SUMIFS('2-3. Travel Costs&amp;Costs of Stay'!P:P,'2-3. Travel Costs&amp;Costs of Stay'!C:C,B78,'2-3. Travel Costs&amp;Costs of Stay'!H:H,$G$66,'2-3. Travel Costs&amp;Costs of Stay'!R:R,"&lt;&gt;Error")</f>
        <v>0</v>
      </c>
      <c r="J78" s="267"/>
      <c r="K78" s="160">
        <f t="shared" si="3"/>
        <v>2815</v>
      </c>
      <c r="L78" s="161">
        <f t="shared" si="4"/>
        <v>6120</v>
      </c>
    </row>
    <row r="79" spans="2:12" x14ac:dyDescent="0.35">
      <c r="B79" s="171" t="s">
        <v>18</v>
      </c>
      <c r="C79" s="266">
        <f>SUMIFS('2-3. Travel Costs&amp;Costs of Stay'!O:O,'2-3. Travel Costs&amp;Costs of Stay'!C:C,B79,'2-3. Travel Costs&amp;Costs of Stay'!H:H,$C$66,'2-3. Travel Costs&amp;Costs of Stay'!R:R,"&lt;&gt;Error")</f>
        <v>0</v>
      </c>
      <c r="D79" s="267"/>
      <c r="E79" s="266">
        <f>SUMIFS('2-3. Travel Costs&amp;Costs of Stay'!P:P,'2-3. Travel Costs&amp;Costs of Stay'!C:C,B79,'2-3. Travel Costs&amp;Costs of Stay'!H:H,$C$66,'2-3. Travel Costs&amp;Costs of Stay'!R:R,"&lt;&gt;Error")</f>
        <v>0</v>
      </c>
      <c r="F79" s="267"/>
      <c r="G79" s="266">
        <f>SUMIFS('2-3. Travel Costs&amp;Costs of Stay'!O:O,'2-3. Travel Costs&amp;Costs of Stay'!C:C,B79,'2-3. Travel Costs&amp;Costs of Stay'!H:H,$G$66,'2-3. Travel Costs&amp;Costs of Stay'!R:R,"&lt;&gt;Error")</f>
        <v>0</v>
      </c>
      <c r="H79" s="267"/>
      <c r="I79" s="266">
        <f>SUMIFS('2-3. Travel Costs&amp;Costs of Stay'!P:P,'2-3. Travel Costs&amp;Costs of Stay'!C:C,B79,'2-3. Travel Costs&amp;Costs of Stay'!H:H,$G$66,'2-3. Travel Costs&amp;Costs of Stay'!R:R,"&lt;&gt;Error")</f>
        <v>0</v>
      </c>
      <c r="J79" s="267"/>
      <c r="K79" s="160">
        <f t="shared" si="3"/>
        <v>0</v>
      </c>
      <c r="L79" s="161">
        <f t="shared" si="4"/>
        <v>0</v>
      </c>
    </row>
    <row r="80" spans="2:12" x14ac:dyDescent="0.35">
      <c r="B80" s="171" t="s">
        <v>149</v>
      </c>
      <c r="C80" s="266">
        <f>SUMIFS('2-3. Travel Costs&amp;Costs of Stay'!O:O,'2-3. Travel Costs&amp;Costs of Stay'!C:C,B80,'2-3. Travel Costs&amp;Costs of Stay'!H:H,$C$66,'2-3. Travel Costs&amp;Costs of Stay'!R:R,"&lt;&gt;Error")</f>
        <v>0</v>
      </c>
      <c r="D80" s="267"/>
      <c r="E80" s="266">
        <f>SUMIFS('2-3. Travel Costs&amp;Costs of Stay'!P:P,'2-3. Travel Costs&amp;Costs of Stay'!C:C,B80,'2-3. Travel Costs&amp;Costs of Stay'!H:H,$C$66,'2-3. Travel Costs&amp;Costs of Stay'!R:R,"&lt;&gt;Error")</f>
        <v>0</v>
      </c>
      <c r="F80" s="267"/>
      <c r="G80" s="266">
        <f>SUMIFS('2-3. Travel Costs&amp;Costs of Stay'!O:O,'2-3. Travel Costs&amp;Costs of Stay'!C:C,B80,'2-3. Travel Costs&amp;Costs of Stay'!H:H,$G$66,'2-3. Travel Costs&amp;Costs of Stay'!R:R,"&lt;&gt;Error")</f>
        <v>0</v>
      </c>
      <c r="H80" s="267"/>
      <c r="I80" s="266">
        <f>SUMIFS('2-3. Travel Costs&amp;Costs of Stay'!P:P,'2-3. Travel Costs&amp;Costs of Stay'!C:C,B80,'2-3. Travel Costs&amp;Costs of Stay'!H:H,$G$66,'2-3. Travel Costs&amp;Costs of Stay'!R:R,"&lt;&gt;Error")</f>
        <v>0</v>
      </c>
      <c r="J80" s="267"/>
      <c r="K80" s="160">
        <f t="shared" si="3"/>
        <v>0</v>
      </c>
      <c r="L80" s="161">
        <f t="shared" si="4"/>
        <v>0</v>
      </c>
    </row>
    <row r="81" spans="2:12" x14ac:dyDescent="0.35">
      <c r="B81" s="171" t="s">
        <v>19</v>
      </c>
      <c r="C81" s="266">
        <f>SUMIFS('2-3. Travel Costs&amp;Costs of Stay'!O:O,'2-3. Travel Costs&amp;Costs of Stay'!C:C,B81,'2-3. Travel Costs&amp;Costs of Stay'!H:H,$C$66,'2-3. Travel Costs&amp;Costs of Stay'!R:R,"&lt;&gt;Error")</f>
        <v>0</v>
      </c>
      <c r="D81" s="267"/>
      <c r="E81" s="266">
        <f>SUMIFS('2-3. Travel Costs&amp;Costs of Stay'!P:P,'2-3. Travel Costs&amp;Costs of Stay'!C:C,B81,'2-3. Travel Costs&amp;Costs of Stay'!H:H,$C$66,'2-3. Travel Costs&amp;Costs of Stay'!R:R,"&lt;&gt;Error")</f>
        <v>0</v>
      </c>
      <c r="F81" s="267"/>
      <c r="G81" s="266">
        <f>SUMIFS('2-3. Travel Costs&amp;Costs of Stay'!O:O,'2-3. Travel Costs&amp;Costs of Stay'!C:C,B81,'2-3. Travel Costs&amp;Costs of Stay'!H:H,$G$66,'2-3. Travel Costs&amp;Costs of Stay'!R:R,"&lt;&gt;Error")</f>
        <v>0</v>
      </c>
      <c r="H81" s="267"/>
      <c r="I81" s="266">
        <f>SUMIFS('2-3. Travel Costs&amp;Costs of Stay'!P:P,'2-3. Travel Costs&amp;Costs of Stay'!C:C,B81,'2-3. Travel Costs&amp;Costs of Stay'!H:H,$G$66,'2-3. Travel Costs&amp;Costs of Stay'!R:R,"&lt;&gt;Error")</f>
        <v>0</v>
      </c>
      <c r="J81" s="267"/>
      <c r="K81" s="160">
        <f t="shared" si="3"/>
        <v>0</v>
      </c>
      <c r="L81" s="161">
        <f t="shared" si="4"/>
        <v>0</v>
      </c>
    </row>
    <row r="82" spans="2:12" x14ac:dyDescent="0.35">
      <c r="B82" s="171" t="s">
        <v>20</v>
      </c>
      <c r="C82" s="266">
        <f>SUMIFS('2-3. Travel Costs&amp;Costs of Stay'!O:O,'2-3. Travel Costs&amp;Costs of Stay'!C:C,B82,'2-3. Travel Costs&amp;Costs of Stay'!H:H,$C$66,'2-3. Travel Costs&amp;Costs of Stay'!R:R,"&lt;&gt;Error")</f>
        <v>0</v>
      </c>
      <c r="D82" s="267"/>
      <c r="E82" s="266">
        <f>SUMIFS('2-3. Travel Costs&amp;Costs of Stay'!P:P,'2-3. Travel Costs&amp;Costs of Stay'!C:C,B82,'2-3. Travel Costs&amp;Costs of Stay'!H:H,$C$66,'2-3. Travel Costs&amp;Costs of Stay'!R:R,"&lt;&gt;Error")</f>
        <v>0</v>
      </c>
      <c r="F82" s="267"/>
      <c r="G82" s="266">
        <f>SUMIFS('2-3. Travel Costs&amp;Costs of Stay'!O:O,'2-3. Travel Costs&amp;Costs of Stay'!C:C,B82,'2-3. Travel Costs&amp;Costs of Stay'!H:H,$G$66,'2-3. Travel Costs&amp;Costs of Stay'!R:R,"&lt;&gt;Error")</f>
        <v>0</v>
      </c>
      <c r="H82" s="267"/>
      <c r="I82" s="266">
        <f>SUMIFS('2-3. Travel Costs&amp;Costs of Stay'!P:P,'2-3. Travel Costs&amp;Costs of Stay'!C:C,B82,'2-3. Travel Costs&amp;Costs of Stay'!H:H,$G$66,'2-3. Travel Costs&amp;Costs of Stay'!R:R,"&lt;&gt;Error")</f>
        <v>0</v>
      </c>
      <c r="J82" s="267"/>
      <c r="K82" s="160">
        <f t="shared" si="3"/>
        <v>0</v>
      </c>
      <c r="L82" s="161">
        <f t="shared" si="4"/>
        <v>0</v>
      </c>
    </row>
    <row r="83" spans="2:12" x14ac:dyDescent="0.35">
      <c r="B83" s="171" t="s">
        <v>21</v>
      </c>
      <c r="C83" s="266">
        <f>SUMIFS('2-3. Travel Costs&amp;Costs of Stay'!O:O,'2-3. Travel Costs&amp;Costs of Stay'!C:C,B83,'2-3. Travel Costs&amp;Costs of Stay'!H:H,$C$66,'2-3. Travel Costs&amp;Costs of Stay'!R:R,"&lt;&gt;Error")</f>
        <v>0</v>
      </c>
      <c r="D83" s="267"/>
      <c r="E83" s="266">
        <f>SUMIFS('2-3. Travel Costs&amp;Costs of Stay'!P:P,'2-3. Travel Costs&amp;Costs of Stay'!C:C,B83,'2-3. Travel Costs&amp;Costs of Stay'!H:H,$C$66,'2-3. Travel Costs&amp;Costs of Stay'!R:R,"&lt;&gt;Error")</f>
        <v>0</v>
      </c>
      <c r="F83" s="267"/>
      <c r="G83" s="266">
        <f>SUMIFS('2-3. Travel Costs&amp;Costs of Stay'!O:O,'2-3. Travel Costs&amp;Costs of Stay'!C:C,B83,'2-3. Travel Costs&amp;Costs of Stay'!H:H,$G$66,'2-3. Travel Costs&amp;Costs of Stay'!R:R,"&lt;&gt;Error")</f>
        <v>0</v>
      </c>
      <c r="H83" s="267"/>
      <c r="I83" s="266">
        <f>SUMIFS('2-3. Travel Costs&amp;Costs of Stay'!P:P,'2-3. Travel Costs&amp;Costs of Stay'!C:C,B83,'2-3. Travel Costs&amp;Costs of Stay'!H:H,$G$66,'2-3. Travel Costs&amp;Costs of Stay'!R:R,"&lt;&gt;Error")</f>
        <v>0</v>
      </c>
      <c r="J83" s="267"/>
      <c r="K83" s="160">
        <f t="shared" si="3"/>
        <v>0</v>
      </c>
      <c r="L83" s="161">
        <f t="shared" si="4"/>
        <v>0</v>
      </c>
    </row>
    <row r="84" spans="2:12" x14ac:dyDescent="0.35">
      <c r="B84" s="171" t="s">
        <v>22</v>
      </c>
      <c r="C84" s="266">
        <f>SUMIFS('2-3. Travel Costs&amp;Costs of Stay'!O:O,'2-3. Travel Costs&amp;Costs of Stay'!C:C,B84,'2-3. Travel Costs&amp;Costs of Stay'!H:H,$C$66,'2-3. Travel Costs&amp;Costs of Stay'!R:R,"&lt;&gt;Error")</f>
        <v>0</v>
      </c>
      <c r="D84" s="267"/>
      <c r="E84" s="266">
        <f>SUMIFS('2-3. Travel Costs&amp;Costs of Stay'!P:P,'2-3. Travel Costs&amp;Costs of Stay'!C:C,B84,'2-3. Travel Costs&amp;Costs of Stay'!H:H,$C$66,'2-3. Travel Costs&amp;Costs of Stay'!R:R,"&lt;&gt;Error")</f>
        <v>0</v>
      </c>
      <c r="F84" s="267"/>
      <c r="G84" s="266">
        <f>SUMIFS('2-3. Travel Costs&amp;Costs of Stay'!O:O,'2-3. Travel Costs&amp;Costs of Stay'!C:C,B84,'2-3. Travel Costs&amp;Costs of Stay'!H:H,$G$66,'2-3. Travel Costs&amp;Costs of Stay'!R:R,"&lt;&gt;Error")</f>
        <v>0</v>
      </c>
      <c r="H84" s="267"/>
      <c r="I84" s="266">
        <f>SUMIFS('2-3. Travel Costs&amp;Costs of Stay'!P:P,'2-3. Travel Costs&amp;Costs of Stay'!C:C,B84,'2-3. Travel Costs&amp;Costs of Stay'!H:H,$G$66,'2-3. Travel Costs&amp;Costs of Stay'!R:R,"&lt;&gt;Error")</f>
        <v>0</v>
      </c>
      <c r="J84" s="267"/>
      <c r="K84" s="160">
        <f t="shared" si="3"/>
        <v>0</v>
      </c>
      <c r="L84" s="161">
        <f t="shared" si="4"/>
        <v>0</v>
      </c>
    </row>
    <row r="85" spans="2:12" x14ac:dyDescent="0.35">
      <c r="B85" s="171" t="s">
        <v>23</v>
      </c>
      <c r="C85" s="266">
        <f>SUMIFS('2-3. Travel Costs&amp;Costs of Stay'!O:O,'2-3. Travel Costs&amp;Costs of Stay'!C:C,B85,'2-3. Travel Costs&amp;Costs of Stay'!H:H,$C$66,'2-3. Travel Costs&amp;Costs of Stay'!R:R,"&lt;&gt;Error")</f>
        <v>0</v>
      </c>
      <c r="D85" s="267"/>
      <c r="E85" s="266">
        <f>SUMIFS('2-3. Travel Costs&amp;Costs of Stay'!P:P,'2-3. Travel Costs&amp;Costs of Stay'!C:C,B85,'2-3. Travel Costs&amp;Costs of Stay'!H:H,$C$66,'2-3. Travel Costs&amp;Costs of Stay'!R:R,"&lt;&gt;Error")</f>
        <v>0</v>
      </c>
      <c r="F85" s="267"/>
      <c r="G85" s="266">
        <f>SUMIFS('2-3. Travel Costs&amp;Costs of Stay'!O:O,'2-3. Travel Costs&amp;Costs of Stay'!C:C,B85,'2-3. Travel Costs&amp;Costs of Stay'!H:H,$G$66,'2-3. Travel Costs&amp;Costs of Stay'!R:R,"&lt;&gt;Error")</f>
        <v>0</v>
      </c>
      <c r="H85" s="267"/>
      <c r="I85" s="266">
        <f>SUMIFS('2-3. Travel Costs&amp;Costs of Stay'!P:P,'2-3. Travel Costs&amp;Costs of Stay'!C:C,B85,'2-3. Travel Costs&amp;Costs of Stay'!H:H,$G$66,'2-3. Travel Costs&amp;Costs of Stay'!R:R,"&lt;&gt;Error")</f>
        <v>0</v>
      </c>
      <c r="J85" s="267"/>
      <c r="K85" s="160">
        <f t="shared" si="3"/>
        <v>0</v>
      </c>
      <c r="L85" s="161">
        <f t="shared" si="4"/>
        <v>0</v>
      </c>
    </row>
    <row r="86" spans="2:12" x14ac:dyDescent="0.35">
      <c r="B86" s="171" t="s">
        <v>24</v>
      </c>
      <c r="C86" s="266">
        <f>SUMIFS('2-3. Travel Costs&amp;Costs of Stay'!O:O,'2-3. Travel Costs&amp;Costs of Stay'!C:C,B86,'2-3. Travel Costs&amp;Costs of Stay'!H:H,$C$66,'2-3. Travel Costs&amp;Costs of Stay'!R:R,"&lt;&gt;Error")</f>
        <v>0</v>
      </c>
      <c r="D86" s="267"/>
      <c r="E86" s="266">
        <f>SUMIFS('2-3. Travel Costs&amp;Costs of Stay'!P:P,'2-3. Travel Costs&amp;Costs of Stay'!C:C,B86,'2-3. Travel Costs&amp;Costs of Stay'!H:H,$C$66,'2-3. Travel Costs&amp;Costs of Stay'!R:R,"&lt;&gt;Error")</f>
        <v>0</v>
      </c>
      <c r="F86" s="267"/>
      <c r="G86" s="266">
        <f>SUMIFS('2-3. Travel Costs&amp;Costs of Stay'!O:O,'2-3. Travel Costs&amp;Costs of Stay'!C:C,B86,'2-3. Travel Costs&amp;Costs of Stay'!H:H,$G$66,'2-3. Travel Costs&amp;Costs of Stay'!R:R,"&lt;&gt;Error")</f>
        <v>0</v>
      </c>
      <c r="H86" s="267"/>
      <c r="I86" s="266">
        <f>SUMIFS('2-3. Travel Costs&amp;Costs of Stay'!P:P,'2-3. Travel Costs&amp;Costs of Stay'!C:C,B86,'2-3. Travel Costs&amp;Costs of Stay'!H:H,$G$66,'2-3. Travel Costs&amp;Costs of Stay'!R:R,"&lt;&gt;Error")</f>
        <v>0</v>
      </c>
      <c r="J86" s="267"/>
      <c r="K86" s="160">
        <f t="shared" si="3"/>
        <v>0</v>
      </c>
      <c r="L86" s="161">
        <f t="shared" si="4"/>
        <v>0</v>
      </c>
    </row>
    <row r="87" spans="2:12" x14ac:dyDescent="0.35">
      <c r="B87" s="171" t="s">
        <v>25</v>
      </c>
      <c r="C87" s="266">
        <f>SUMIFS('2-3. Travel Costs&amp;Costs of Stay'!O:O,'2-3. Travel Costs&amp;Costs of Stay'!C:C,B87,'2-3. Travel Costs&amp;Costs of Stay'!H:H,$C$66,'2-3. Travel Costs&amp;Costs of Stay'!R:R,"&lt;&gt;Error")</f>
        <v>0</v>
      </c>
      <c r="D87" s="267"/>
      <c r="E87" s="266">
        <f>SUMIFS('2-3. Travel Costs&amp;Costs of Stay'!P:P,'2-3. Travel Costs&amp;Costs of Stay'!C:C,B87,'2-3. Travel Costs&amp;Costs of Stay'!H:H,$C$66,'2-3. Travel Costs&amp;Costs of Stay'!R:R,"&lt;&gt;Error")</f>
        <v>0</v>
      </c>
      <c r="F87" s="267"/>
      <c r="G87" s="266">
        <f>SUMIFS('2-3. Travel Costs&amp;Costs of Stay'!O:O,'2-3. Travel Costs&amp;Costs of Stay'!C:C,B87,'2-3. Travel Costs&amp;Costs of Stay'!H:H,$G$66,'2-3. Travel Costs&amp;Costs of Stay'!R:R,"&lt;&gt;Error")</f>
        <v>0</v>
      </c>
      <c r="H87" s="267"/>
      <c r="I87" s="266">
        <f>SUMIFS('2-3. Travel Costs&amp;Costs of Stay'!P:P,'2-3. Travel Costs&amp;Costs of Stay'!C:C,B87,'2-3. Travel Costs&amp;Costs of Stay'!H:H,$G$66,'2-3. Travel Costs&amp;Costs of Stay'!R:R,"&lt;&gt;Error")</f>
        <v>0</v>
      </c>
      <c r="J87" s="267"/>
      <c r="K87" s="160">
        <f t="shared" si="3"/>
        <v>0</v>
      </c>
      <c r="L87" s="161">
        <f t="shared" si="4"/>
        <v>0</v>
      </c>
    </row>
    <row r="88" spans="2:12" x14ac:dyDescent="0.35">
      <c r="B88" s="171" t="s">
        <v>109</v>
      </c>
      <c r="C88" s="266">
        <f>SUMIFS('2-3. Travel Costs&amp;Costs of Stay'!O:O,'2-3. Travel Costs&amp;Costs of Stay'!C:C,B88,'2-3. Travel Costs&amp;Costs of Stay'!H:H,$C$66,'2-3. Travel Costs&amp;Costs of Stay'!R:R,"&lt;&gt;Error")</f>
        <v>0</v>
      </c>
      <c r="D88" s="267"/>
      <c r="E88" s="266">
        <f>SUMIFS('2-3. Travel Costs&amp;Costs of Stay'!P:P,'2-3. Travel Costs&amp;Costs of Stay'!C:C,B88,'2-3. Travel Costs&amp;Costs of Stay'!H:H,$C$66,'2-3. Travel Costs&amp;Costs of Stay'!R:R,"&lt;&gt;Error")</f>
        <v>0</v>
      </c>
      <c r="F88" s="267"/>
      <c r="G88" s="266">
        <f>SUMIFS('2-3. Travel Costs&amp;Costs of Stay'!O:O,'2-3. Travel Costs&amp;Costs of Stay'!C:C,B88,'2-3. Travel Costs&amp;Costs of Stay'!H:H,$G$66,'2-3. Travel Costs&amp;Costs of Stay'!R:R,"&lt;&gt;Error")</f>
        <v>0</v>
      </c>
      <c r="H88" s="267"/>
      <c r="I88" s="266">
        <f>SUMIFS('2-3. Travel Costs&amp;Costs of Stay'!P:P,'2-3. Travel Costs&amp;Costs of Stay'!C:C,B88,'2-3. Travel Costs&amp;Costs of Stay'!H:H,$G$66,'2-3. Travel Costs&amp;Costs of Stay'!R:R,"&lt;&gt;Error")</f>
        <v>0</v>
      </c>
      <c r="J88" s="267"/>
      <c r="K88" s="160">
        <f t="shared" si="3"/>
        <v>0</v>
      </c>
      <c r="L88" s="161">
        <f t="shared" si="4"/>
        <v>0</v>
      </c>
    </row>
    <row r="89" spans="2:12" x14ac:dyDescent="0.35">
      <c r="B89" s="171" t="s">
        <v>110</v>
      </c>
      <c r="C89" s="266">
        <f>SUMIFS('2-3. Travel Costs&amp;Costs of Stay'!O:O,'2-3. Travel Costs&amp;Costs of Stay'!C:C,B89,'2-3. Travel Costs&amp;Costs of Stay'!H:H,$C$66,'2-3. Travel Costs&amp;Costs of Stay'!R:R,"&lt;&gt;Error")</f>
        <v>0</v>
      </c>
      <c r="D89" s="267"/>
      <c r="E89" s="266">
        <f>SUMIFS('2-3. Travel Costs&amp;Costs of Stay'!P:P,'2-3. Travel Costs&amp;Costs of Stay'!C:C,B89,'2-3. Travel Costs&amp;Costs of Stay'!H:H,$C$66,'2-3. Travel Costs&amp;Costs of Stay'!R:R,"&lt;&gt;Error")</f>
        <v>0</v>
      </c>
      <c r="F89" s="267"/>
      <c r="G89" s="266">
        <f>SUMIFS('2-3. Travel Costs&amp;Costs of Stay'!O:O,'2-3. Travel Costs&amp;Costs of Stay'!C:C,B89,'2-3. Travel Costs&amp;Costs of Stay'!H:H,$G$66,'2-3. Travel Costs&amp;Costs of Stay'!R:R,"&lt;&gt;Error")</f>
        <v>0</v>
      </c>
      <c r="H89" s="267"/>
      <c r="I89" s="266">
        <f>SUMIFS('2-3. Travel Costs&amp;Costs of Stay'!P:P,'2-3. Travel Costs&amp;Costs of Stay'!C:C,B89,'2-3. Travel Costs&amp;Costs of Stay'!H:H,$G$66,'2-3. Travel Costs&amp;Costs of Stay'!R:R,"&lt;&gt;Error")</f>
        <v>0</v>
      </c>
      <c r="J89" s="267"/>
      <c r="K89" s="160">
        <f t="shared" si="3"/>
        <v>0</v>
      </c>
      <c r="L89" s="161">
        <f t="shared" si="4"/>
        <v>0</v>
      </c>
    </row>
    <row r="90" spans="2:12" x14ac:dyDescent="0.35">
      <c r="B90" s="171" t="s">
        <v>111</v>
      </c>
      <c r="C90" s="266">
        <f>SUMIFS('2-3. Travel Costs&amp;Costs of Stay'!O:O,'2-3. Travel Costs&amp;Costs of Stay'!C:C,B90,'2-3. Travel Costs&amp;Costs of Stay'!H:H,$C$66,'2-3. Travel Costs&amp;Costs of Stay'!R:R,"&lt;&gt;Error")</f>
        <v>0</v>
      </c>
      <c r="D90" s="267"/>
      <c r="E90" s="266">
        <f>SUMIFS('2-3. Travel Costs&amp;Costs of Stay'!P:P,'2-3. Travel Costs&amp;Costs of Stay'!C:C,B90,'2-3. Travel Costs&amp;Costs of Stay'!H:H,$C$66,'2-3. Travel Costs&amp;Costs of Stay'!R:R,"&lt;&gt;Error")</f>
        <v>0</v>
      </c>
      <c r="F90" s="267"/>
      <c r="G90" s="266">
        <f>SUMIFS('2-3. Travel Costs&amp;Costs of Stay'!O:O,'2-3. Travel Costs&amp;Costs of Stay'!C:C,B90,'2-3. Travel Costs&amp;Costs of Stay'!H:H,$G$66,'2-3. Travel Costs&amp;Costs of Stay'!R:R,"&lt;&gt;Error")</f>
        <v>0</v>
      </c>
      <c r="H90" s="267"/>
      <c r="I90" s="266">
        <f>SUMIFS('2-3. Travel Costs&amp;Costs of Stay'!P:P,'2-3. Travel Costs&amp;Costs of Stay'!C:C,B90,'2-3. Travel Costs&amp;Costs of Stay'!H:H,$G$66,'2-3. Travel Costs&amp;Costs of Stay'!R:R,"&lt;&gt;Error")</f>
        <v>0</v>
      </c>
      <c r="J90" s="267"/>
      <c r="K90" s="160">
        <f t="shared" si="3"/>
        <v>0</v>
      </c>
      <c r="L90" s="161">
        <f t="shared" si="4"/>
        <v>0</v>
      </c>
    </row>
    <row r="91" spans="2:12" x14ac:dyDescent="0.35">
      <c r="B91" s="171" t="s">
        <v>112</v>
      </c>
      <c r="C91" s="266">
        <f>SUMIFS('2-3. Travel Costs&amp;Costs of Stay'!O:O,'2-3. Travel Costs&amp;Costs of Stay'!C:C,B91,'2-3. Travel Costs&amp;Costs of Stay'!H:H,$C$66,'2-3. Travel Costs&amp;Costs of Stay'!R:R,"&lt;&gt;Error")</f>
        <v>0</v>
      </c>
      <c r="D91" s="267"/>
      <c r="E91" s="266">
        <f>SUMIFS('2-3. Travel Costs&amp;Costs of Stay'!P:P,'2-3. Travel Costs&amp;Costs of Stay'!C:C,B91,'2-3. Travel Costs&amp;Costs of Stay'!H:H,$C$66,'2-3. Travel Costs&amp;Costs of Stay'!R:R,"&lt;&gt;Error")</f>
        <v>0</v>
      </c>
      <c r="F91" s="267"/>
      <c r="G91" s="266">
        <f>SUMIFS('2-3. Travel Costs&amp;Costs of Stay'!O:O,'2-3. Travel Costs&amp;Costs of Stay'!C:C,B91,'2-3. Travel Costs&amp;Costs of Stay'!H:H,$G$66,'2-3. Travel Costs&amp;Costs of Stay'!R:R,"&lt;&gt;Error")</f>
        <v>0</v>
      </c>
      <c r="H91" s="267"/>
      <c r="I91" s="266">
        <f>SUMIFS('2-3. Travel Costs&amp;Costs of Stay'!P:P,'2-3. Travel Costs&amp;Costs of Stay'!C:C,B91,'2-3. Travel Costs&amp;Costs of Stay'!H:H,$G$66,'2-3. Travel Costs&amp;Costs of Stay'!R:R,"&lt;&gt;Error")</f>
        <v>0</v>
      </c>
      <c r="J91" s="267"/>
      <c r="K91" s="160">
        <f t="shared" si="3"/>
        <v>0</v>
      </c>
      <c r="L91" s="161">
        <f t="shared" si="4"/>
        <v>0</v>
      </c>
    </row>
    <row r="92" spans="2:12" x14ac:dyDescent="0.35">
      <c r="B92" s="171" t="s">
        <v>113</v>
      </c>
      <c r="C92" s="266">
        <f>SUMIFS('2-3. Travel Costs&amp;Costs of Stay'!O:O,'2-3. Travel Costs&amp;Costs of Stay'!C:C,B92,'2-3. Travel Costs&amp;Costs of Stay'!H:H,$C$66,'2-3. Travel Costs&amp;Costs of Stay'!R:R,"&lt;&gt;Error")</f>
        <v>0</v>
      </c>
      <c r="D92" s="267"/>
      <c r="E92" s="266">
        <f>SUMIFS('2-3. Travel Costs&amp;Costs of Stay'!P:P,'2-3. Travel Costs&amp;Costs of Stay'!C:C,B92,'2-3. Travel Costs&amp;Costs of Stay'!H:H,$C$66,'2-3. Travel Costs&amp;Costs of Stay'!R:R,"&lt;&gt;Error")</f>
        <v>0</v>
      </c>
      <c r="F92" s="267"/>
      <c r="G92" s="266">
        <f>SUMIFS('2-3. Travel Costs&amp;Costs of Stay'!O:O,'2-3. Travel Costs&amp;Costs of Stay'!C:C,B92,'2-3. Travel Costs&amp;Costs of Stay'!H:H,$G$66,'2-3. Travel Costs&amp;Costs of Stay'!R:R,"&lt;&gt;Error")</f>
        <v>0</v>
      </c>
      <c r="H92" s="267"/>
      <c r="I92" s="266">
        <f>SUMIFS('2-3. Travel Costs&amp;Costs of Stay'!P:P,'2-3. Travel Costs&amp;Costs of Stay'!C:C,B92,'2-3. Travel Costs&amp;Costs of Stay'!H:H,$G$66,'2-3. Travel Costs&amp;Costs of Stay'!R:R,"&lt;&gt;Error")</f>
        <v>0</v>
      </c>
      <c r="J92" s="267"/>
      <c r="K92" s="160">
        <f t="shared" si="3"/>
        <v>0</v>
      </c>
      <c r="L92" s="161">
        <f t="shared" si="4"/>
        <v>0</v>
      </c>
    </row>
    <row r="93" spans="2:12" x14ac:dyDescent="0.35">
      <c r="B93" s="171" t="s">
        <v>114</v>
      </c>
      <c r="C93" s="266">
        <f>SUMIFS('2-3. Travel Costs&amp;Costs of Stay'!O:O,'2-3. Travel Costs&amp;Costs of Stay'!C:C,B93,'2-3. Travel Costs&amp;Costs of Stay'!H:H,$C$66,'2-3. Travel Costs&amp;Costs of Stay'!R:R,"&lt;&gt;Error")</f>
        <v>0</v>
      </c>
      <c r="D93" s="267"/>
      <c r="E93" s="266">
        <f>SUMIFS('2-3. Travel Costs&amp;Costs of Stay'!P:P,'2-3. Travel Costs&amp;Costs of Stay'!C:C,B93,'2-3. Travel Costs&amp;Costs of Stay'!H:H,$C$66,'2-3. Travel Costs&amp;Costs of Stay'!R:R,"&lt;&gt;Error")</f>
        <v>0</v>
      </c>
      <c r="F93" s="267"/>
      <c r="G93" s="266">
        <f>SUMIFS('2-3. Travel Costs&amp;Costs of Stay'!O:O,'2-3. Travel Costs&amp;Costs of Stay'!C:C,B93,'2-3. Travel Costs&amp;Costs of Stay'!H:H,$G$66,'2-3. Travel Costs&amp;Costs of Stay'!R:R,"&lt;&gt;Error")</f>
        <v>0</v>
      </c>
      <c r="H93" s="267"/>
      <c r="I93" s="266">
        <f>SUMIFS('2-3. Travel Costs&amp;Costs of Stay'!P:P,'2-3. Travel Costs&amp;Costs of Stay'!C:C,B93,'2-3. Travel Costs&amp;Costs of Stay'!H:H,$G$66,'2-3. Travel Costs&amp;Costs of Stay'!R:R,"&lt;&gt;Error")</f>
        <v>0</v>
      </c>
      <c r="J93" s="267"/>
      <c r="K93" s="160">
        <f t="shared" si="3"/>
        <v>0</v>
      </c>
      <c r="L93" s="161">
        <f t="shared" si="4"/>
        <v>0</v>
      </c>
    </row>
    <row r="94" spans="2:12" x14ac:dyDescent="0.35">
      <c r="B94" s="171" t="s">
        <v>115</v>
      </c>
      <c r="C94" s="266">
        <f>SUMIFS('2-3. Travel Costs&amp;Costs of Stay'!O:O,'2-3. Travel Costs&amp;Costs of Stay'!C:C,B94,'2-3. Travel Costs&amp;Costs of Stay'!H:H,$C$66,'2-3. Travel Costs&amp;Costs of Stay'!R:R,"&lt;&gt;Error")</f>
        <v>0</v>
      </c>
      <c r="D94" s="267"/>
      <c r="E94" s="266">
        <f>SUMIFS('2-3. Travel Costs&amp;Costs of Stay'!P:P,'2-3. Travel Costs&amp;Costs of Stay'!C:C,B94,'2-3. Travel Costs&amp;Costs of Stay'!H:H,$C$66,'2-3. Travel Costs&amp;Costs of Stay'!R:R,"&lt;&gt;Error")</f>
        <v>0</v>
      </c>
      <c r="F94" s="267"/>
      <c r="G94" s="266">
        <f>SUMIFS('2-3. Travel Costs&amp;Costs of Stay'!O:O,'2-3. Travel Costs&amp;Costs of Stay'!C:C,B94,'2-3. Travel Costs&amp;Costs of Stay'!H:H,$G$66,'2-3. Travel Costs&amp;Costs of Stay'!R:R,"&lt;&gt;Error")</f>
        <v>0</v>
      </c>
      <c r="H94" s="267"/>
      <c r="I94" s="266">
        <f>SUMIFS('2-3. Travel Costs&amp;Costs of Stay'!P:P,'2-3. Travel Costs&amp;Costs of Stay'!C:C,B94,'2-3. Travel Costs&amp;Costs of Stay'!H:H,$G$66,'2-3. Travel Costs&amp;Costs of Stay'!R:R,"&lt;&gt;Error")</f>
        <v>0</v>
      </c>
      <c r="J94" s="267"/>
      <c r="K94" s="160">
        <f t="shared" si="3"/>
        <v>0</v>
      </c>
      <c r="L94" s="161">
        <f t="shared" si="4"/>
        <v>0</v>
      </c>
    </row>
    <row r="95" spans="2:12" x14ac:dyDescent="0.35">
      <c r="B95" s="171" t="s">
        <v>116</v>
      </c>
      <c r="C95" s="266">
        <f>SUMIFS('2-3. Travel Costs&amp;Costs of Stay'!O:O,'2-3. Travel Costs&amp;Costs of Stay'!C:C,B95,'2-3. Travel Costs&amp;Costs of Stay'!H:H,$C$66,'2-3. Travel Costs&amp;Costs of Stay'!R:R,"&lt;&gt;Error")</f>
        <v>0</v>
      </c>
      <c r="D95" s="267"/>
      <c r="E95" s="266">
        <f>SUMIFS('2-3. Travel Costs&amp;Costs of Stay'!P:P,'2-3. Travel Costs&amp;Costs of Stay'!C:C,B95,'2-3. Travel Costs&amp;Costs of Stay'!H:H,$C$66,'2-3. Travel Costs&amp;Costs of Stay'!R:R,"&lt;&gt;Error")</f>
        <v>0</v>
      </c>
      <c r="F95" s="267"/>
      <c r="G95" s="266">
        <f>SUMIFS('2-3. Travel Costs&amp;Costs of Stay'!O:O,'2-3. Travel Costs&amp;Costs of Stay'!C:C,B95,'2-3. Travel Costs&amp;Costs of Stay'!H:H,$G$66,'2-3. Travel Costs&amp;Costs of Stay'!R:R,"&lt;&gt;Error")</f>
        <v>0</v>
      </c>
      <c r="H95" s="267"/>
      <c r="I95" s="266">
        <f>SUMIFS('2-3. Travel Costs&amp;Costs of Stay'!P:P,'2-3. Travel Costs&amp;Costs of Stay'!C:C,B95,'2-3. Travel Costs&amp;Costs of Stay'!H:H,$G$66,'2-3. Travel Costs&amp;Costs of Stay'!R:R,"&lt;&gt;Error")</f>
        <v>0</v>
      </c>
      <c r="J95" s="267"/>
      <c r="K95" s="160">
        <f t="shared" si="3"/>
        <v>0</v>
      </c>
      <c r="L95" s="161">
        <f t="shared" si="4"/>
        <v>0</v>
      </c>
    </row>
    <row r="96" spans="2:12" x14ac:dyDescent="0.35">
      <c r="B96" s="171" t="s">
        <v>117</v>
      </c>
      <c r="C96" s="266">
        <f>SUMIFS('2-3. Travel Costs&amp;Costs of Stay'!O:O,'2-3. Travel Costs&amp;Costs of Stay'!C:C,B96,'2-3. Travel Costs&amp;Costs of Stay'!H:H,$C$66,'2-3. Travel Costs&amp;Costs of Stay'!R:R,"&lt;&gt;Error")</f>
        <v>0</v>
      </c>
      <c r="D96" s="267"/>
      <c r="E96" s="266">
        <f>SUMIFS('2-3. Travel Costs&amp;Costs of Stay'!P:P,'2-3. Travel Costs&amp;Costs of Stay'!C:C,B96,'2-3. Travel Costs&amp;Costs of Stay'!H:H,$C$66,'2-3. Travel Costs&amp;Costs of Stay'!R:R,"&lt;&gt;Error")</f>
        <v>0</v>
      </c>
      <c r="F96" s="267"/>
      <c r="G96" s="266">
        <f>SUMIFS('2-3. Travel Costs&amp;Costs of Stay'!O:O,'2-3. Travel Costs&amp;Costs of Stay'!C:C,B96,'2-3. Travel Costs&amp;Costs of Stay'!H:H,$G$66,'2-3. Travel Costs&amp;Costs of Stay'!R:R,"&lt;&gt;Error")</f>
        <v>0</v>
      </c>
      <c r="H96" s="267"/>
      <c r="I96" s="266">
        <f>SUMIFS('2-3. Travel Costs&amp;Costs of Stay'!P:P,'2-3. Travel Costs&amp;Costs of Stay'!C:C,B96,'2-3. Travel Costs&amp;Costs of Stay'!H:H,$G$66,'2-3. Travel Costs&amp;Costs of Stay'!R:R,"&lt;&gt;Error")</f>
        <v>0</v>
      </c>
      <c r="J96" s="267"/>
      <c r="K96" s="160">
        <f t="shared" si="3"/>
        <v>0</v>
      </c>
      <c r="L96" s="161">
        <f t="shared" si="4"/>
        <v>0</v>
      </c>
    </row>
    <row r="97" spans="2:12" x14ac:dyDescent="0.35">
      <c r="B97" s="171" t="s">
        <v>118</v>
      </c>
      <c r="C97" s="266">
        <f>SUMIFS('2-3. Travel Costs&amp;Costs of Stay'!O:O,'2-3. Travel Costs&amp;Costs of Stay'!C:C,B97,'2-3. Travel Costs&amp;Costs of Stay'!H:H,$C$66,'2-3. Travel Costs&amp;Costs of Stay'!R:R,"&lt;&gt;Error")</f>
        <v>0</v>
      </c>
      <c r="D97" s="267"/>
      <c r="E97" s="266">
        <f>SUMIFS('2-3. Travel Costs&amp;Costs of Stay'!P:P,'2-3. Travel Costs&amp;Costs of Stay'!C:C,B97,'2-3. Travel Costs&amp;Costs of Stay'!H:H,$C$66,'2-3. Travel Costs&amp;Costs of Stay'!R:R,"&lt;&gt;Error")</f>
        <v>0</v>
      </c>
      <c r="F97" s="267"/>
      <c r="G97" s="266">
        <f>SUMIFS('2-3. Travel Costs&amp;Costs of Stay'!O:O,'2-3. Travel Costs&amp;Costs of Stay'!C:C,B97,'2-3. Travel Costs&amp;Costs of Stay'!H:H,$G$66,'2-3. Travel Costs&amp;Costs of Stay'!R:R,"&lt;&gt;Error")</f>
        <v>0</v>
      </c>
      <c r="H97" s="267"/>
      <c r="I97" s="266">
        <f>SUMIFS('2-3. Travel Costs&amp;Costs of Stay'!P:P,'2-3. Travel Costs&amp;Costs of Stay'!C:C,B97,'2-3. Travel Costs&amp;Costs of Stay'!H:H,$G$66,'2-3. Travel Costs&amp;Costs of Stay'!R:R,"&lt;&gt;Error")</f>
        <v>0</v>
      </c>
      <c r="J97" s="267"/>
      <c r="K97" s="160">
        <f t="shared" si="3"/>
        <v>0</v>
      </c>
      <c r="L97" s="161">
        <f t="shared" si="4"/>
        <v>0</v>
      </c>
    </row>
    <row r="98" spans="2:12" x14ac:dyDescent="0.35">
      <c r="B98" s="171" t="s">
        <v>119</v>
      </c>
      <c r="C98" s="266">
        <f>SUMIFS('2-3. Travel Costs&amp;Costs of Stay'!O:O,'2-3. Travel Costs&amp;Costs of Stay'!C:C,B98,'2-3. Travel Costs&amp;Costs of Stay'!H:H,$C$66,'2-3. Travel Costs&amp;Costs of Stay'!R:R,"&lt;&gt;Error")</f>
        <v>0</v>
      </c>
      <c r="D98" s="267"/>
      <c r="E98" s="266">
        <f>SUMIFS('2-3. Travel Costs&amp;Costs of Stay'!P:P,'2-3. Travel Costs&amp;Costs of Stay'!C:C,B98,'2-3. Travel Costs&amp;Costs of Stay'!H:H,$C$66,'2-3. Travel Costs&amp;Costs of Stay'!R:R,"&lt;&gt;Error")</f>
        <v>0</v>
      </c>
      <c r="F98" s="267"/>
      <c r="G98" s="266">
        <f>SUMIFS('2-3. Travel Costs&amp;Costs of Stay'!O:O,'2-3. Travel Costs&amp;Costs of Stay'!C:C,B98,'2-3. Travel Costs&amp;Costs of Stay'!H:H,$G$66,'2-3. Travel Costs&amp;Costs of Stay'!R:R,"&lt;&gt;Error")</f>
        <v>0</v>
      </c>
      <c r="H98" s="267"/>
      <c r="I98" s="266">
        <f>SUMIFS('2-3. Travel Costs&amp;Costs of Stay'!P:P,'2-3. Travel Costs&amp;Costs of Stay'!C:C,B98,'2-3. Travel Costs&amp;Costs of Stay'!H:H,$G$66,'2-3. Travel Costs&amp;Costs of Stay'!R:R,"&lt;&gt;Error")</f>
        <v>0</v>
      </c>
      <c r="J98" s="267"/>
      <c r="K98" s="160">
        <f t="shared" si="3"/>
        <v>0</v>
      </c>
      <c r="L98" s="161">
        <f t="shared" si="4"/>
        <v>0</v>
      </c>
    </row>
    <row r="99" spans="2:12" x14ac:dyDescent="0.35">
      <c r="B99" s="171" t="s">
        <v>120</v>
      </c>
      <c r="C99" s="266">
        <f>SUMIFS('2-3. Travel Costs&amp;Costs of Stay'!O:O,'2-3. Travel Costs&amp;Costs of Stay'!C:C,B99,'2-3. Travel Costs&amp;Costs of Stay'!H:H,$C$66,'2-3. Travel Costs&amp;Costs of Stay'!R:R,"&lt;&gt;Error")</f>
        <v>0</v>
      </c>
      <c r="D99" s="267"/>
      <c r="E99" s="266">
        <f>SUMIFS('2-3. Travel Costs&amp;Costs of Stay'!P:P,'2-3. Travel Costs&amp;Costs of Stay'!C:C,B99,'2-3. Travel Costs&amp;Costs of Stay'!H:H,$C$66,'2-3. Travel Costs&amp;Costs of Stay'!R:R,"&lt;&gt;Error")</f>
        <v>0</v>
      </c>
      <c r="F99" s="267"/>
      <c r="G99" s="266">
        <f>SUMIFS('2-3. Travel Costs&amp;Costs of Stay'!O:O,'2-3. Travel Costs&amp;Costs of Stay'!C:C,B99,'2-3. Travel Costs&amp;Costs of Stay'!H:H,$G$66,'2-3. Travel Costs&amp;Costs of Stay'!R:R,"&lt;&gt;Error")</f>
        <v>0</v>
      </c>
      <c r="H99" s="267"/>
      <c r="I99" s="266">
        <f>SUMIFS('2-3. Travel Costs&amp;Costs of Stay'!P:P,'2-3. Travel Costs&amp;Costs of Stay'!C:C,B99,'2-3. Travel Costs&amp;Costs of Stay'!H:H,$G$66,'2-3. Travel Costs&amp;Costs of Stay'!R:R,"&lt;&gt;Error")</f>
        <v>0</v>
      </c>
      <c r="J99" s="267"/>
      <c r="K99" s="160">
        <f t="shared" si="3"/>
        <v>0</v>
      </c>
      <c r="L99" s="161">
        <f t="shared" si="4"/>
        <v>0</v>
      </c>
    </row>
    <row r="100" spans="2:12" x14ac:dyDescent="0.35">
      <c r="B100" s="171" t="s">
        <v>121</v>
      </c>
      <c r="C100" s="266">
        <f>SUMIFS('2-3. Travel Costs&amp;Costs of Stay'!O:O,'2-3. Travel Costs&amp;Costs of Stay'!C:C,B100,'2-3. Travel Costs&amp;Costs of Stay'!H:H,$C$66,'2-3. Travel Costs&amp;Costs of Stay'!R:R,"&lt;&gt;Error")</f>
        <v>0</v>
      </c>
      <c r="D100" s="267"/>
      <c r="E100" s="266">
        <f>SUMIFS('2-3. Travel Costs&amp;Costs of Stay'!P:P,'2-3. Travel Costs&amp;Costs of Stay'!C:C,B100,'2-3. Travel Costs&amp;Costs of Stay'!H:H,$C$66,'2-3. Travel Costs&amp;Costs of Stay'!R:R,"&lt;&gt;Error")</f>
        <v>0</v>
      </c>
      <c r="F100" s="267"/>
      <c r="G100" s="266">
        <f>SUMIFS('2-3. Travel Costs&amp;Costs of Stay'!O:O,'2-3. Travel Costs&amp;Costs of Stay'!C:C,B100,'2-3. Travel Costs&amp;Costs of Stay'!H:H,$G$66,'2-3. Travel Costs&amp;Costs of Stay'!R:R,"&lt;&gt;Error")</f>
        <v>0</v>
      </c>
      <c r="H100" s="267"/>
      <c r="I100" s="266">
        <f>SUMIFS('2-3. Travel Costs&amp;Costs of Stay'!P:P,'2-3. Travel Costs&amp;Costs of Stay'!C:C,B100,'2-3. Travel Costs&amp;Costs of Stay'!H:H,$G$66,'2-3. Travel Costs&amp;Costs of Stay'!R:R,"&lt;&gt;Error")</f>
        <v>0</v>
      </c>
      <c r="J100" s="267"/>
      <c r="K100" s="160">
        <f t="shared" si="3"/>
        <v>0</v>
      </c>
      <c r="L100" s="161">
        <f t="shared" si="4"/>
        <v>0</v>
      </c>
    </row>
    <row r="101" spans="2:12" x14ac:dyDescent="0.35">
      <c r="B101" s="171" t="s">
        <v>122</v>
      </c>
      <c r="C101" s="266">
        <f>SUMIFS('2-3. Travel Costs&amp;Costs of Stay'!O:O,'2-3. Travel Costs&amp;Costs of Stay'!C:C,B101,'2-3. Travel Costs&amp;Costs of Stay'!H:H,$C$66,'2-3. Travel Costs&amp;Costs of Stay'!R:R,"&lt;&gt;Error")</f>
        <v>0</v>
      </c>
      <c r="D101" s="267"/>
      <c r="E101" s="266">
        <f>SUMIFS('2-3. Travel Costs&amp;Costs of Stay'!P:P,'2-3. Travel Costs&amp;Costs of Stay'!C:C,B101,'2-3. Travel Costs&amp;Costs of Stay'!H:H,$C$66,'2-3. Travel Costs&amp;Costs of Stay'!R:R,"&lt;&gt;Error")</f>
        <v>0</v>
      </c>
      <c r="F101" s="267"/>
      <c r="G101" s="266">
        <f>SUMIFS('2-3. Travel Costs&amp;Costs of Stay'!O:O,'2-3. Travel Costs&amp;Costs of Stay'!C:C,B101,'2-3. Travel Costs&amp;Costs of Stay'!H:H,$G$66,'2-3. Travel Costs&amp;Costs of Stay'!R:R,"&lt;&gt;Error")</f>
        <v>0</v>
      </c>
      <c r="H101" s="267"/>
      <c r="I101" s="266">
        <f>SUMIFS('2-3. Travel Costs&amp;Costs of Stay'!P:P,'2-3. Travel Costs&amp;Costs of Stay'!C:C,B101,'2-3. Travel Costs&amp;Costs of Stay'!H:H,$G$66,'2-3. Travel Costs&amp;Costs of Stay'!R:R,"&lt;&gt;Error")</f>
        <v>0</v>
      </c>
      <c r="J101" s="267"/>
      <c r="K101" s="160">
        <f t="shared" si="3"/>
        <v>0</v>
      </c>
      <c r="L101" s="161">
        <f t="shared" si="4"/>
        <v>0</v>
      </c>
    </row>
    <row r="102" spans="2:12" x14ac:dyDescent="0.35">
      <c r="B102" s="171" t="s">
        <v>123</v>
      </c>
      <c r="C102" s="266">
        <f>SUMIFS('2-3. Travel Costs&amp;Costs of Stay'!O:O,'2-3. Travel Costs&amp;Costs of Stay'!C:C,B102,'2-3. Travel Costs&amp;Costs of Stay'!H:H,$C$66,'2-3. Travel Costs&amp;Costs of Stay'!R:R,"&lt;&gt;Error")</f>
        <v>0</v>
      </c>
      <c r="D102" s="267"/>
      <c r="E102" s="266">
        <f>SUMIFS('2-3. Travel Costs&amp;Costs of Stay'!P:P,'2-3. Travel Costs&amp;Costs of Stay'!C:C,B102,'2-3. Travel Costs&amp;Costs of Stay'!H:H,$C$66,'2-3. Travel Costs&amp;Costs of Stay'!R:R,"&lt;&gt;Error")</f>
        <v>0</v>
      </c>
      <c r="F102" s="267"/>
      <c r="G102" s="266">
        <f>SUMIFS('2-3. Travel Costs&amp;Costs of Stay'!O:O,'2-3. Travel Costs&amp;Costs of Stay'!C:C,B102,'2-3. Travel Costs&amp;Costs of Stay'!H:H,$G$66,'2-3. Travel Costs&amp;Costs of Stay'!R:R,"&lt;&gt;Error")</f>
        <v>0</v>
      </c>
      <c r="H102" s="267"/>
      <c r="I102" s="266">
        <f>SUMIFS('2-3. Travel Costs&amp;Costs of Stay'!P:P,'2-3. Travel Costs&amp;Costs of Stay'!C:C,B102,'2-3. Travel Costs&amp;Costs of Stay'!H:H,$G$66,'2-3. Travel Costs&amp;Costs of Stay'!R:R,"&lt;&gt;Error")</f>
        <v>0</v>
      </c>
      <c r="J102" s="267"/>
      <c r="K102" s="160">
        <f t="shared" si="3"/>
        <v>0</v>
      </c>
      <c r="L102" s="161">
        <f t="shared" si="4"/>
        <v>0</v>
      </c>
    </row>
    <row r="103" spans="2:12" x14ac:dyDescent="0.35">
      <c r="B103" s="171" t="s">
        <v>124</v>
      </c>
      <c r="C103" s="266">
        <f>SUMIFS('2-3. Travel Costs&amp;Costs of Stay'!O:O,'2-3. Travel Costs&amp;Costs of Stay'!C:C,B103,'2-3. Travel Costs&amp;Costs of Stay'!H:H,$C$66,'2-3. Travel Costs&amp;Costs of Stay'!R:R,"&lt;&gt;Error")</f>
        <v>0</v>
      </c>
      <c r="D103" s="267"/>
      <c r="E103" s="266">
        <f>SUMIFS('2-3. Travel Costs&amp;Costs of Stay'!P:P,'2-3. Travel Costs&amp;Costs of Stay'!C:C,B103,'2-3. Travel Costs&amp;Costs of Stay'!H:H,$C$66,'2-3. Travel Costs&amp;Costs of Stay'!R:R,"&lt;&gt;Error")</f>
        <v>0</v>
      </c>
      <c r="F103" s="267"/>
      <c r="G103" s="266">
        <f>SUMIFS('2-3. Travel Costs&amp;Costs of Stay'!O:O,'2-3. Travel Costs&amp;Costs of Stay'!C:C,B103,'2-3. Travel Costs&amp;Costs of Stay'!H:H,$G$66,'2-3. Travel Costs&amp;Costs of Stay'!R:R,"&lt;&gt;Error")</f>
        <v>0</v>
      </c>
      <c r="H103" s="267"/>
      <c r="I103" s="266">
        <f>SUMIFS('2-3. Travel Costs&amp;Costs of Stay'!P:P,'2-3. Travel Costs&amp;Costs of Stay'!C:C,B103,'2-3. Travel Costs&amp;Costs of Stay'!H:H,$G$66,'2-3. Travel Costs&amp;Costs of Stay'!R:R,"&lt;&gt;Error")</f>
        <v>0</v>
      </c>
      <c r="J103" s="267"/>
      <c r="K103" s="160">
        <f t="shared" si="3"/>
        <v>0</v>
      </c>
      <c r="L103" s="161">
        <f t="shared" si="4"/>
        <v>0</v>
      </c>
    </row>
    <row r="104" spans="2:12" x14ac:dyDescent="0.35">
      <c r="B104" s="171" t="s">
        <v>125</v>
      </c>
      <c r="C104" s="266">
        <f>SUMIFS('2-3. Travel Costs&amp;Costs of Stay'!O:O,'2-3. Travel Costs&amp;Costs of Stay'!C:C,B104,'2-3. Travel Costs&amp;Costs of Stay'!H:H,$C$66,'2-3. Travel Costs&amp;Costs of Stay'!R:R,"&lt;&gt;Error")</f>
        <v>0</v>
      </c>
      <c r="D104" s="267"/>
      <c r="E104" s="266">
        <f>SUMIFS('2-3. Travel Costs&amp;Costs of Stay'!P:P,'2-3. Travel Costs&amp;Costs of Stay'!C:C,B104,'2-3. Travel Costs&amp;Costs of Stay'!H:H,$C$66,'2-3. Travel Costs&amp;Costs of Stay'!R:R,"&lt;&gt;Error")</f>
        <v>0</v>
      </c>
      <c r="F104" s="267"/>
      <c r="G104" s="266">
        <f>SUMIFS('2-3. Travel Costs&amp;Costs of Stay'!O:O,'2-3. Travel Costs&amp;Costs of Stay'!C:C,B104,'2-3. Travel Costs&amp;Costs of Stay'!H:H,$G$66,'2-3. Travel Costs&amp;Costs of Stay'!R:R,"&lt;&gt;Error")</f>
        <v>0</v>
      </c>
      <c r="H104" s="267"/>
      <c r="I104" s="266">
        <f>SUMIFS('2-3. Travel Costs&amp;Costs of Stay'!P:P,'2-3. Travel Costs&amp;Costs of Stay'!C:C,B104,'2-3. Travel Costs&amp;Costs of Stay'!H:H,$G$66,'2-3. Travel Costs&amp;Costs of Stay'!R:R,"&lt;&gt;Error")</f>
        <v>0</v>
      </c>
      <c r="J104" s="267"/>
      <c r="K104" s="160">
        <f t="shared" si="3"/>
        <v>0</v>
      </c>
      <c r="L104" s="161">
        <f t="shared" si="4"/>
        <v>0</v>
      </c>
    </row>
    <row r="105" spans="2:12" x14ac:dyDescent="0.35">
      <c r="B105" s="171" t="s">
        <v>126</v>
      </c>
      <c r="C105" s="266">
        <f>SUMIFS('2-3. Travel Costs&amp;Costs of Stay'!O:O,'2-3. Travel Costs&amp;Costs of Stay'!C:C,B105,'2-3. Travel Costs&amp;Costs of Stay'!H:H,$C$66,'2-3. Travel Costs&amp;Costs of Stay'!R:R,"&lt;&gt;Error")</f>
        <v>0</v>
      </c>
      <c r="D105" s="267"/>
      <c r="E105" s="266">
        <f>SUMIFS('2-3. Travel Costs&amp;Costs of Stay'!P:P,'2-3. Travel Costs&amp;Costs of Stay'!C:C,B105,'2-3. Travel Costs&amp;Costs of Stay'!H:H,$C$66,'2-3. Travel Costs&amp;Costs of Stay'!R:R,"&lt;&gt;Error")</f>
        <v>0</v>
      </c>
      <c r="F105" s="267"/>
      <c r="G105" s="266">
        <f>SUMIFS('2-3. Travel Costs&amp;Costs of Stay'!O:O,'2-3. Travel Costs&amp;Costs of Stay'!C:C,B105,'2-3. Travel Costs&amp;Costs of Stay'!H:H,$G$66,'2-3. Travel Costs&amp;Costs of Stay'!R:R,"&lt;&gt;Error")</f>
        <v>0</v>
      </c>
      <c r="H105" s="267"/>
      <c r="I105" s="266">
        <f>SUMIFS('2-3. Travel Costs&amp;Costs of Stay'!P:P,'2-3. Travel Costs&amp;Costs of Stay'!C:C,B105,'2-3. Travel Costs&amp;Costs of Stay'!H:H,$G$66,'2-3. Travel Costs&amp;Costs of Stay'!R:R,"&lt;&gt;Error")</f>
        <v>0</v>
      </c>
      <c r="J105" s="267"/>
      <c r="K105" s="160">
        <f t="shared" si="3"/>
        <v>0</v>
      </c>
      <c r="L105" s="161">
        <f t="shared" si="4"/>
        <v>0</v>
      </c>
    </row>
    <row r="106" spans="2:12" x14ac:dyDescent="0.35">
      <c r="B106" s="171" t="s">
        <v>127</v>
      </c>
      <c r="C106" s="266">
        <f>SUMIFS('2-3. Travel Costs&amp;Costs of Stay'!O:O,'2-3. Travel Costs&amp;Costs of Stay'!C:C,B106,'2-3. Travel Costs&amp;Costs of Stay'!H:H,$C$66,'2-3. Travel Costs&amp;Costs of Stay'!R:R,"&lt;&gt;Error")</f>
        <v>0</v>
      </c>
      <c r="D106" s="267"/>
      <c r="E106" s="266">
        <f>SUMIFS('2-3. Travel Costs&amp;Costs of Stay'!P:P,'2-3. Travel Costs&amp;Costs of Stay'!C:C,B106,'2-3. Travel Costs&amp;Costs of Stay'!H:H,$C$66,'2-3. Travel Costs&amp;Costs of Stay'!R:R,"&lt;&gt;Error")</f>
        <v>0</v>
      </c>
      <c r="F106" s="267"/>
      <c r="G106" s="266">
        <f>SUMIFS('2-3. Travel Costs&amp;Costs of Stay'!O:O,'2-3. Travel Costs&amp;Costs of Stay'!C:C,B106,'2-3. Travel Costs&amp;Costs of Stay'!H:H,$G$66,'2-3. Travel Costs&amp;Costs of Stay'!R:R,"&lt;&gt;Error")</f>
        <v>0</v>
      </c>
      <c r="H106" s="267"/>
      <c r="I106" s="266">
        <f>SUMIFS('2-3. Travel Costs&amp;Costs of Stay'!P:P,'2-3. Travel Costs&amp;Costs of Stay'!C:C,B106,'2-3. Travel Costs&amp;Costs of Stay'!H:H,$G$66,'2-3. Travel Costs&amp;Costs of Stay'!R:R,"&lt;&gt;Error")</f>
        <v>0</v>
      </c>
      <c r="J106" s="267"/>
      <c r="K106" s="160">
        <f t="shared" si="3"/>
        <v>0</v>
      </c>
      <c r="L106" s="161">
        <f t="shared" si="4"/>
        <v>0</v>
      </c>
    </row>
    <row r="107" spans="2:12" x14ac:dyDescent="0.35">
      <c r="B107" s="171" t="s">
        <v>128</v>
      </c>
      <c r="C107" s="266">
        <f>SUMIFS('2-3. Travel Costs&amp;Costs of Stay'!O:O,'2-3. Travel Costs&amp;Costs of Stay'!C:C,B107,'2-3. Travel Costs&amp;Costs of Stay'!H:H,$C$66,'2-3. Travel Costs&amp;Costs of Stay'!R:R,"&lt;&gt;Error")</f>
        <v>0</v>
      </c>
      <c r="D107" s="267"/>
      <c r="E107" s="266">
        <f>SUMIFS('2-3. Travel Costs&amp;Costs of Stay'!P:P,'2-3. Travel Costs&amp;Costs of Stay'!C:C,B107,'2-3. Travel Costs&amp;Costs of Stay'!H:H,$C$66,'2-3. Travel Costs&amp;Costs of Stay'!R:R,"&lt;&gt;Error")</f>
        <v>0</v>
      </c>
      <c r="F107" s="267"/>
      <c r="G107" s="266">
        <f>SUMIFS('2-3. Travel Costs&amp;Costs of Stay'!O:O,'2-3. Travel Costs&amp;Costs of Stay'!C:C,B107,'2-3. Travel Costs&amp;Costs of Stay'!H:H,$G$66,'2-3. Travel Costs&amp;Costs of Stay'!R:R,"&lt;&gt;Error")</f>
        <v>0</v>
      </c>
      <c r="H107" s="267"/>
      <c r="I107" s="266">
        <f>SUMIFS('2-3. Travel Costs&amp;Costs of Stay'!P:P,'2-3. Travel Costs&amp;Costs of Stay'!C:C,B107,'2-3. Travel Costs&amp;Costs of Stay'!H:H,$G$66,'2-3. Travel Costs&amp;Costs of Stay'!R:R,"&lt;&gt;Error")</f>
        <v>0</v>
      </c>
      <c r="J107" s="267"/>
      <c r="K107" s="160">
        <f t="shared" si="3"/>
        <v>0</v>
      </c>
      <c r="L107" s="161">
        <f t="shared" si="4"/>
        <v>0</v>
      </c>
    </row>
    <row r="108" spans="2:12" x14ac:dyDescent="0.35">
      <c r="B108" s="171" t="s">
        <v>136</v>
      </c>
      <c r="C108" s="266">
        <f>SUMIFS('2-3. Travel Costs&amp;Costs of Stay'!O:O,'2-3. Travel Costs&amp;Costs of Stay'!C:C,B108,'2-3. Travel Costs&amp;Costs of Stay'!H:H,$C$66,'2-3. Travel Costs&amp;Costs of Stay'!R:R,"&lt;&gt;Error")</f>
        <v>0</v>
      </c>
      <c r="D108" s="267"/>
      <c r="E108" s="266">
        <f>SUMIFS('2-3. Travel Costs&amp;Costs of Stay'!P:P,'2-3. Travel Costs&amp;Costs of Stay'!C:C,B108,'2-3. Travel Costs&amp;Costs of Stay'!H:H,$C$66,'2-3. Travel Costs&amp;Costs of Stay'!R:R,"&lt;&gt;Error")</f>
        <v>0</v>
      </c>
      <c r="F108" s="267"/>
      <c r="G108" s="266">
        <f>SUMIFS('2-3. Travel Costs&amp;Costs of Stay'!O:O,'2-3. Travel Costs&amp;Costs of Stay'!C:C,B108,'2-3. Travel Costs&amp;Costs of Stay'!H:H,$G$66,'2-3. Travel Costs&amp;Costs of Stay'!R:R,"&lt;&gt;Error")</f>
        <v>0</v>
      </c>
      <c r="H108" s="267"/>
      <c r="I108" s="266">
        <f>SUMIFS('2-3. Travel Costs&amp;Costs of Stay'!P:P,'2-3. Travel Costs&amp;Costs of Stay'!C:C,B108,'2-3. Travel Costs&amp;Costs of Stay'!H:H,$G$66,'2-3. Travel Costs&amp;Costs of Stay'!R:R,"&lt;&gt;Error")</f>
        <v>0</v>
      </c>
      <c r="J108" s="267"/>
      <c r="K108" s="160">
        <f t="shared" si="3"/>
        <v>0</v>
      </c>
      <c r="L108" s="161">
        <f t="shared" si="4"/>
        <v>0</v>
      </c>
    </row>
    <row r="109" spans="2:12" x14ac:dyDescent="0.35">
      <c r="B109" s="171" t="s">
        <v>137</v>
      </c>
      <c r="C109" s="266">
        <f>SUMIFS('2-3. Travel Costs&amp;Costs of Stay'!O:O,'2-3. Travel Costs&amp;Costs of Stay'!C:C,B109,'2-3. Travel Costs&amp;Costs of Stay'!H:H,$C$66,'2-3. Travel Costs&amp;Costs of Stay'!R:R,"&lt;&gt;Error")</f>
        <v>0</v>
      </c>
      <c r="D109" s="267"/>
      <c r="E109" s="266">
        <f>SUMIFS('2-3. Travel Costs&amp;Costs of Stay'!P:P,'2-3. Travel Costs&amp;Costs of Stay'!C:C,B109,'2-3. Travel Costs&amp;Costs of Stay'!H:H,$C$66,'2-3. Travel Costs&amp;Costs of Stay'!R:R,"&lt;&gt;Error")</f>
        <v>0</v>
      </c>
      <c r="F109" s="267"/>
      <c r="G109" s="266">
        <f>SUMIFS('2-3. Travel Costs&amp;Costs of Stay'!O:O,'2-3. Travel Costs&amp;Costs of Stay'!C:C,B109,'2-3. Travel Costs&amp;Costs of Stay'!H:H,$G$66,'2-3. Travel Costs&amp;Costs of Stay'!R:R,"&lt;&gt;Error")</f>
        <v>0</v>
      </c>
      <c r="H109" s="267"/>
      <c r="I109" s="266">
        <f>SUMIFS('2-3. Travel Costs&amp;Costs of Stay'!P:P,'2-3. Travel Costs&amp;Costs of Stay'!C:C,B109,'2-3. Travel Costs&amp;Costs of Stay'!H:H,$G$66,'2-3. Travel Costs&amp;Costs of Stay'!R:R,"&lt;&gt;Error")</f>
        <v>0</v>
      </c>
      <c r="J109" s="267"/>
      <c r="K109" s="160">
        <f t="shared" si="3"/>
        <v>0</v>
      </c>
      <c r="L109" s="161">
        <f t="shared" si="4"/>
        <v>0</v>
      </c>
    </row>
    <row r="110" spans="2:12" x14ac:dyDescent="0.35">
      <c r="B110" s="171" t="s">
        <v>138</v>
      </c>
      <c r="C110" s="266">
        <f>SUMIFS('2-3. Travel Costs&amp;Costs of Stay'!O:O,'2-3. Travel Costs&amp;Costs of Stay'!C:C,B110,'2-3. Travel Costs&amp;Costs of Stay'!H:H,$C$66,'2-3. Travel Costs&amp;Costs of Stay'!R:R,"&lt;&gt;Error")</f>
        <v>0</v>
      </c>
      <c r="D110" s="267"/>
      <c r="E110" s="266">
        <f>SUMIFS('2-3. Travel Costs&amp;Costs of Stay'!P:P,'2-3. Travel Costs&amp;Costs of Stay'!C:C,B110,'2-3. Travel Costs&amp;Costs of Stay'!H:H,$C$66,'2-3. Travel Costs&amp;Costs of Stay'!R:R,"&lt;&gt;Error")</f>
        <v>0</v>
      </c>
      <c r="F110" s="267"/>
      <c r="G110" s="266">
        <f>SUMIFS('2-3. Travel Costs&amp;Costs of Stay'!O:O,'2-3. Travel Costs&amp;Costs of Stay'!C:C,B110,'2-3. Travel Costs&amp;Costs of Stay'!H:H,$G$66,'2-3. Travel Costs&amp;Costs of Stay'!R:R,"&lt;&gt;Error")</f>
        <v>0</v>
      </c>
      <c r="H110" s="267"/>
      <c r="I110" s="266">
        <f>SUMIFS('2-3. Travel Costs&amp;Costs of Stay'!P:P,'2-3. Travel Costs&amp;Costs of Stay'!C:C,B110,'2-3. Travel Costs&amp;Costs of Stay'!H:H,$G$66,'2-3. Travel Costs&amp;Costs of Stay'!R:R,"&lt;&gt;Error")</f>
        <v>0</v>
      </c>
      <c r="J110" s="267"/>
      <c r="K110" s="160">
        <f t="shared" si="3"/>
        <v>0</v>
      </c>
      <c r="L110" s="161">
        <f t="shared" si="4"/>
        <v>0</v>
      </c>
    </row>
    <row r="111" spans="2:12" x14ac:dyDescent="0.35">
      <c r="B111" s="171" t="s">
        <v>139</v>
      </c>
      <c r="C111" s="266">
        <f>SUMIFS('2-3. Travel Costs&amp;Costs of Stay'!O:O,'2-3. Travel Costs&amp;Costs of Stay'!C:C,B111,'2-3. Travel Costs&amp;Costs of Stay'!H:H,$C$66,'2-3. Travel Costs&amp;Costs of Stay'!R:R,"&lt;&gt;Error")</f>
        <v>0</v>
      </c>
      <c r="D111" s="267"/>
      <c r="E111" s="266">
        <f>SUMIFS('2-3. Travel Costs&amp;Costs of Stay'!P:P,'2-3. Travel Costs&amp;Costs of Stay'!C:C,B111,'2-3. Travel Costs&amp;Costs of Stay'!H:H,$C$66,'2-3. Travel Costs&amp;Costs of Stay'!R:R,"&lt;&gt;Error")</f>
        <v>0</v>
      </c>
      <c r="F111" s="267"/>
      <c r="G111" s="266">
        <f>SUMIFS('2-3. Travel Costs&amp;Costs of Stay'!O:O,'2-3. Travel Costs&amp;Costs of Stay'!C:C,B111,'2-3. Travel Costs&amp;Costs of Stay'!H:H,$G$66,'2-3. Travel Costs&amp;Costs of Stay'!R:R,"&lt;&gt;Error")</f>
        <v>0</v>
      </c>
      <c r="H111" s="267"/>
      <c r="I111" s="266">
        <f>SUMIFS('2-3. Travel Costs&amp;Costs of Stay'!P:P,'2-3. Travel Costs&amp;Costs of Stay'!C:C,B111,'2-3. Travel Costs&amp;Costs of Stay'!H:H,$G$66,'2-3. Travel Costs&amp;Costs of Stay'!R:R,"&lt;&gt;Error")</f>
        <v>0</v>
      </c>
      <c r="J111" s="267"/>
      <c r="K111" s="160">
        <f t="shared" si="3"/>
        <v>0</v>
      </c>
      <c r="L111" s="161">
        <f t="shared" si="4"/>
        <v>0</v>
      </c>
    </row>
    <row r="112" spans="2:12" x14ac:dyDescent="0.35">
      <c r="B112" s="171" t="s">
        <v>140</v>
      </c>
      <c r="C112" s="266">
        <f>SUMIFS('2-3. Travel Costs&amp;Costs of Stay'!O:O,'2-3. Travel Costs&amp;Costs of Stay'!C:C,B112,'2-3. Travel Costs&amp;Costs of Stay'!H:H,$C$66,'2-3. Travel Costs&amp;Costs of Stay'!R:R,"&lt;&gt;Error")</f>
        <v>0</v>
      </c>
      <c r="D112" s="267"/>
      <c r="E112" s="266">
        <f>SUMIFS('2-3. Travel Costs&amp;Costs of Stay'!P:P,'2-3. Travel Costs&amp;Costs of Stay'!C:C,B112,'2-3. Travel Costs&amp;Costs of Stay'!H:H,$C$66,'2-3. Travel Costs&amp;Costs of Stay'!R:R,"&lt;&gt;Error")</f>
        <v>0</v>
      </c>
      <c r="F112" s="267"/>
      <c r="G112" s="266">
        <f>SUMIFS('2-3. Travel Costs&amp;Costs of Stay'!O:O,'2-3. Travel Costs&amp;Costs of Stay'!C:C,B112,'2-3. Travel Costs&amp;Costs of Stay'!H:H,$G$66,'2-3. Travel Costs&amp;Costs of Stay'!R:R,"&lt;&gt;Error")</f>
        <v>0</v>
      </c>
      <c r="H112" s="267"/>
      <c r="I112" s="266">
        <f>SUMIFS('2-3. Travel Costs&amp;Costs of Stay'!P:P,'2-3. Travel Costs&amp;Costs of Stay'!C:C,B112,'2-3. Travel Costs&amp;Costs of Stay'!H:H,$G$66,'2-3. Travel Costs&amp;Costs of Stay'!R:R,"&lt;&gt;Error")</f>
        <v>0</v>
      </c>
      <c r="J112" s="267"/>
      <c r="K112" s="160">
        <f t="shared" si="3"/>
        <v>0</v>
      </c>
      <c r="L112" s="161">
        <f t="shared" si="4"/>
        <v>0</v>
      </c>
    </row>
    <row r="113" spans="2:12" x14ac:dyDescent="0.35">
      <c r="B113" s="171" t="s">
        <v>141</v>
      </c>
      <c r="C113" s="266">
        <f>SUMIFS('2-3. Travel Costs&amp;Costs of Stay'!O:O,'2-3. Travel Costs&amp;Costs of Stay'!C:C,B113,'2-3. Travel Costs&amp;Costs of Stay'!H:H,$C$66,'2-3. Travel Costs&amp;Costs of Stay'!R:R,"&lt;&gt;Error")</f>
        <v>0</v>
      </c>
      <c r="D113" s="267"/>
      <c r="E113" s="266">
        <f>SUMIFS('2-3. Travel Costs&amp;Costs of Stay'!P:P,'2-3. Travel Costs&amp;Costs of Stay'!C:C,B113,'2-3. Travel Costs&amp;Costs of Stay'!H:H,$C$66,'2-3. Travel Costs&amp;Costs of Stay'!R:R,"&lt;&gt;Error")</f>
        <v>0</v>
      </c>
      <c r="F113" s="267"/>
      <c r="G113" s="266">
        <f>SUMIFS('2-3. Travel Costs&amp;Costs of Stay'!O:O,'2-3. Travel Costs&amp;Costs of Stay'!C:C,B113,'2-3. Travel Costs&amp;Costs of Stay'!H:H,$G$66,'2-3. Travel Costs&amp;Costs of Stay'!R:R,"&lt;&gt;Error")</f>
        <v>0</v>
      </c>
      <c r="H113" s="267"/>
      <c r="I113" s="266">
        <f>SUMIFS('2-3. Travel Costs&amp;Costs of Stay'!P:P,'2-3. Travel Costs&amp;Costs of Stay'!C:C,B113,'2-3. Travel Costs&amp;Costs of Stay'!H:H,$G$66,'2-3. Travel Costs&amp;Costs of Stay'!R:R,"&lt;&gt;Error")</f>
        <v>0</v>
      </c>
      <c r="J113" s="267"/>
      <c r="K113" s="160">
        <f t="shared" si="3"/>
        <v>0</v>
      </c>
      <c r="L113" s="161">
        <f t="shared" si="4"/>
        <v>0</v>
      </c>
    </row>
    <row r="114" spans="2:12" x14ac:dyDescent="0.35">
      <c r="B114" s="171" t="s">
        <v>142</v>
      </c>
      <c r="C114" s="266">
        <f>SUMIFS('2-3. Travel Costs&amp;Costs of Stay'!O:O,'2-3. Travel Costs&amp;Costs of Stay'!C:C,B114,'2-3. Travel Costs&amp;Costs of Stay'!H:H,$C$66,'2-3. Travel Costs&amp;Costs of Stay'!R:R,"&lt;&gt;Error")</f>
        <v>0</v>
      </c>
      <c r="D114" s="267"/>
      <c r="E114" s="266">
        <f>SUMIFS('2-3. Travel Costs&amp;Costs of Stay'!P:P,'2-3. Travel Costs&amp;Costs of Stay'!C:C,B114,'2-3. Travel Costs&amp;Costs of Stay'!H:H,$C$66,'2-3. Travel Costs&amp;Costs of Stay'!R:R,"&lt;&gt;Error")</f>
        <v>0</v>
      </c>
      <c r="F114" s="267"/>
      <c r="G114" s="266">
        <f>SUMIFS('2-3. Travel Costs&amp;Costs of Stay'!O:O,'2-3. Travel Costs&amp;Costs of Stay'!C:C,B114,'2-3. Travel Costs&amp;Costs of Stay'!H:H,$G$66,'2-3. Travel Costs&amp;Costs of Stay'!R:R,"&lt;&gt;Error")</f>
        <v>0</v>
      </c>
      <c r="H114" s="267"/>
      <c r="I114" s="266">
        <f>SUMIFS('2-3. Travel Costs&amp;Costs of Stay'!P:P,'2-3. Travel Costs&amp;Costs of Stay'!C:C,B114,'2-3. Travel Costs&amp;Costs of Stay'!H:H,$G$66,'2-3. Travel Costs&amp;Costs of Stay'!R:R,"&lt;&gt;Error")</f>
        <v>0</v>
      </c>
      <c r="J114" s="267"/>
      <c r="K114" s="160">
        <f t="shared" si="3"/>
        <v>0</v>
      </c>
      <c r="L114" s="161">
        <f t="shared" si="4"/>
        <v>0</v>
      </c>
    </row>
    <row r="115" spans="2:12" x14ac:dyDescent="0.35">
      <c r="B115" s="171" t="s">
        <v>143</v>
      </c>
      <c r="C115" s="266">
        <f>SUMIFS('2-3. Travel Costs&amp;Costs of Stay'!O:O,'2-3. Travel Costs&amp;Costs of Stay'!C:C,B115,'2-3. Travel Costs&amp;Costs of Stay'!H:H,$C$66,'2-3. Travel Costs&amp;Costs of Stay'!R:R,"&lt;&gt;Error")</f>
        <v>0</v>
      </c>
      <c r="D115" s="267"/>
      <c r="E115" s="266">
        <f>SUMIFS('2-3. Travel Costs&amp;Costs of Stay'!P:P,'2-3. Travel Costs&amp;Costs of Stay'!C:C,B115,'2-3. Travel Costs&amp;Costs of Stay'!H:H,$C$66,'2-3. Travel Costs&amp;Costs of Stay'!R:R,"&lt;&gt;Error")</f>
        <v>0</v>
      </c>
      <c r="F115" s="267"/>
      <c r="G115" s="266">
        <f>SUMIFS('2-3. Travel Costs&amp;Costs of Stay'!O:O,'2-3. Travel Costs&amp;Costs of Stay'!C:C,B115,'2-3. Travel Costs&amp;Costs of Stay'!H:H,$G$66,'2-3. Travel Costs&amp;Costs of Stay'!R:R,"&lt;&gt;Error")</f>
        <v>0</v>
      </c>
      <c r="H115" s="267"/>
      <c r="I115" s="266">
        <f>SUMIFS('2-3. Travel Costs&amp;Costs of Stay'!P:P,'2-3. Travel Costs&amp;Costs of Stay'!C:C,B115,'2-3. Travel Costs&amp;Costs of Stay'!H:H,$G$66,'2-3. Travel Costs&amp;Costs of Stay'!R:R,"&lt;&gt;Error")</f>
        <v>0</v>
      </c>
      <c r="J115" s="267"/>
      <c r="K115" s="160">
        <f t="shared" si="3"/>
        <v>0</v>
      </c>
      <c r="L115" s="161">
        <f t="shared" si="4"/>
        <v>0</v>
      </c>
    </row>
    <row r="116" spans="2:12" x14ac:dyDescent="0.35">
      <c r="B116" s="171" t="s">
        <v>144</v>
      </c>
      <c r="C116" s="266">
        <f>SUMIFS('2-3. Travel Costs&amp;Costs of Stay'!O:O,'2-3. Travel Costs&amp;Costs of Stay'!C:C,B116,'2-3. Travel Costs&amp;Costs of Stay'!H:H,$C$66,'2-3. Travel Costs&amp;Costs of Stay'!R:R,"&lt;&gt;Error")</f>
        <v>0</v>
      </c>
      <c r="D116" s="267"/>
      <c r="E116" s="266">
        <f>SUMIFS('2-3. Travel Costs&amp;Costs of Stay'!P:P,'2-3. Travel Costs&amp;Costs of Stay'!C:C,B116,'2-3. Travel Costs&amp;Costs of Stay'!H:H,$C$66,'2-3. Travel Costs&amp;Costs of Stay'!R:R,"&lt;&gt;Error")</f>
        <v>0</v>
      </c>
      <c r="F116" s="267"/>
      <c r="G116" s="266">
        <f>SUMIFS('2-3. Travel Costs&amp;Costs of Stay'!O:O,'2-3. Travel Costs&amp;Costs of Stay'!C:C,B116,'2-3. Travel Costs&amp;Costs of Stay'!H:H,$G$66,'2-3. Travel Costs&amp;Costs of Stay'!R:R,"&lt;&gt;Error")</f>
        <v>0</v>
      </c>
      <c r="H116" s="267"/>
      <c r="I116" s="266">
        <f>SUMIFS('2-3. Travel Costs&amp;Costs of Stay'!P:P,'2-3. Travel Costs&amp;Costs of Stay'!C:C,B116,'2-3. Travel Costs&amp;Costs of Stay'!H:H,$G$66,'2-3. Travel Costs&amp;Costs of Stay'!R:R,"&lt;&gt;Error")</f>
        <v>0</v>
      </c>
      <c r="J116" s="267"/>
      <c r="K116" s="160">
        <f t="shared" si="3"/>
        <v>0</v>
      </c>
      <c r="L116" s="161">
        <f t="shared" si="4"/>
        <v>0</v>
      </c>
    </row>
    <row r="117" spans="2:12" x14ac:dyDescent="0.35">
      <c r="B117" s="171" t="s">
        <v>145</v>
      </c>
      <c r="C117" s="266">
        <f>SUMIFS('2-3. Travel Costs&amp;Costs of Stay'!O:O,'2-3. Travel Costs&amp;Costs of Stay'!C:C,B117,'2-3. Travel Costs&amp;Costs of Stay'!H:H,$C$66,'2-3. Travel Costs&amp;Costs of Stay'!R:R,"&lt;&gt;Error")</f>
        <v>0</v>
      </c>
      <c r="D117" s="267"/>
      <c r="E117" s="266">
        <f>SUMIFS('2-3. Travel Costs&amp;Costs of Stay'!P:P,'2-3. Travel Costs&amp;Costs of Stay'!C:C,B117,'2-3. Travel Costs&amp;Costs of Stay'!H:H,$C$66,'2-3. Travel Costs&amp;Costs of Stay'!R:R,"&lt;&gt;Error")</f>
        <v>0</v>
      </c>
      <c r="F117" s="267"/>
      <c r="G117" s="266">
        <f>SUMIFS('2-3. Travel Costs&amp;Costs of Stay'!O:O,'2-3. Travel Costs&amp;Costs of Stay'!C:C,B117,'2-3. Travel Costs&amp;Costs of Stay'!H:H,$G$66,'2-3. Travel Costs&amp;Costs of Stay'!R:R,"&lt;&gt;Error")</f>
        <v>0</v>
      </c>
      <c r="H117" s="267"/>
      <c r="I117" s="266">
        <f>SUMIFS('2-3. Travel Costs&amp;Costs of Stay'!P:P,'2-3. Travel Costs&amp;Costs of Stay'!C:C,B117,'2-3. Travel Costs&amp;Costs of Stay'!H:H,$G$66,'2-3. Travel Costs&amp;Costs of Stay'!R:R,"&lt;&gt;Error")</f>
        <v>0</v>
      </c>
      <c r="J117" s="267"/>
      <c r="K117" s="160">
        <f t="shared" si="3"/>
        <v>0</v>
      </c>
      <c r="L117" s="161">
        <f t="shared" si="4"/>
        <v>0</v>
      </c>
    </row>
    <row r="118" spans="2:12" x14ac:dyDescent="0.35">
      <c r="B118" s="171" t="s">
        <v>150</v>
      </c>
      <c r="C118" s="266">
        <f>SUMIFS('2-3. Travel Costs&amp;Costs of Stay'!O:O,'2-3. Travel Costs&amp;Costs of Stay'!C:C,B118,'2-3. Travel Costs&amp;Costs of Stay'!H:H,$C$66,'2-3. Travel Costs&amp;Costs of Stay'!R:R,"&lt;&gt;Error")</f>
        <v>0</v>
      </c>
      <c r="D118" s="267"/>
      <c r="E118" s="266">
        <f>SUMIFS('2-3. Travel Costs&amp;Costs of Stay'!P:P,'2-3. Travel Costs&amp;Costs of Stay'!C:C,B118,'2-3. Travel Costs&amp;Costs of Stay'!H:H,$C$66,'2-3. Travel Costs&amp;Costs of Stay'!R:R,"&lt;&gt;Error")</f>
        <v>0</v>
      </c>
      <c r="F118" s="267"/>
      <c r="G118" s="266">
        <f>SUMIFS('2-3. Travel Costs&amp;Costs of Stay'!O:O,'2-3. Travel Costs&amp;Costs of Stay'!C:C,B118,'2-3. Travel Costs&amp;Costs of Stay'!H:H,$G$66,'2-3. Travel Costs&amp;Costs of Stay'!R:R,"&lt;&gt;Error")</f>
        <v>0</v>
      </c>
      <c r="H118" s="267"/>
      <c r="I118" s="266">
        <f>SUMIFS('2-3. Travel Costs&amp;Costs of Stay'!P:P,'2-3. Travel Costs&amp;Costs of Stay'!C:C,B118,'2-3. Travel Costs&amp;Costs of Stay'!H:H,$G$66,'2-3. Travel Costs&amp;Costs of Stay'!R:R,"&lt;&gt;Error")</f>
        <v>0</v>
      </c>
      <c r="J118" s="267"/>
      <c r="K118" s="160">
        <f t="shared" si="3"/>
        <v>0</v>
      </c>
      <c r="L118" s="161">
        <f t="shared" si="4"/>
        <v>0</v>
      </c>
    </row>
    <row r="119" spans="2:12" x14ac:dyDescent="0.35">
      <c r="B119" s="171" t="s">
        <v>151</v>
      </c>
      <c r="C119" s="266">
        <f>SUMIFS('2-3. Travel Costs&amp;Costs of Stay'!O:O,'2-3. Travel Costs&amp;Costs of Stay'!C:C,B119,'2-3. Travel Costs&amp;Costs of Stay'!H:H,$C$66,'2-3. Travel Costs&amp;Costs of Stay'!R:R,"&lt;&gt;Error")</f>
        <v>0</v>
      </c>
      <c r="D119" s="267"/>
      <c r="E119" s="266">
        <f>SUMIFS('2-3. Travel Costs&amp;Costs of Stay'!P:P,'2-3. Travel Costs&amp;Costs of Stay'!C:C,B119,'2-3. Travel Costs&amp;Costs of Stay'!H:H,$C$66,'2-3. Travel Costs&amp;Costs of Stay'!R:R,"&lt;&gt;Error")</f>
        <v>0</v>
      </c>
      <c r="F119" s="267"/>
      <c r="G119" s="266">
        <f>SUMIFS('2-3. Travel Costs&amp;Costs of Stay'!O:O,'2-3. Travel Costs&amp;Costs of Stay'!C:C,B119,'2-3. Travel Costs&amp;Costs of Stay'!H:H,$G$66,'2-3. Travel Costs&amp;Costs of Stay'!R:R,"&lt;&gt;Error")</f>
        <v>0</v>
      </c>
      <c r="H119" s="267"/>
      <c r="I119" s="266">
        <f>SUMIFS('2-3. Travel Costs&amp;Costs of Stay'!P:P,'2-3. Travel Costs&amp;Costs of Stay'!C:C,B119,'2-3. Travel Costs&amp;Costs of Stay'!H:H,$G$66,'2-3. Travel Costs&amp;Costs of Stay'!R:R,"&lt;&gt;Error")</f>
        <v>0</v>
      </c>
      <c r="J119" s="267"/>
      <c r="K119" s="160">
        <f t="shared" si="3"/>
        <v>0</v>
      </c>
      <c r="L119" s="161">
        <f t="shared" si="4"/>
        <v>0</v>
      </c>
    </row>
    <row r="120" spans="2:12" x14ac:dyDescent="0.35">
      <c r="B120" s="171" t="s">
        <v>152</v>
      </c>
      <c r="C120" s="266">
        <f>SUMIFS('2-3. Travel Costs&amp;Costs of Stay'!O:O,'2-3. Travel Costs&amp;Costs of Stay'!C:C,B120,'2-3. Travel Costs&amp;Costs of Stay'!H:H,$C$66,'2-3. Travel Costs&amp;Costs of Stay'!R:R,"&lt;&gt;Error")</f>
        <v>0</v>
      </c>
      <c r="D120" s="267"/>
      <c r="E120" s="266">
        <f>SUMIFS('2-3. Travel Costs&amp;Costs of Stay'!P:P,'2-3. Travel Costs&amp;Costs of Stay'!C:C,B120,'2-3. Travel Costs&amp;Costs of Stay'!H:H,$C$66,'2-3. Travel Costs&amp;Costs of Stay'!R:R,"&lt;&gt;Error")</f>
        <v>0</v>
      </c>
      <c r="F120" s="267"/>
      <c r="G120" s="266">
        <f>SUMIFS('2-3. Travel Costs&amp;Costs of Stay'!O:O,'2-3. Travel Costs&amp;Costs of Stay'!C:C,B120,'2-3. Travel Costs&amp;Costs of Stay'!H:H,$G$66,'2-3. Travel Costs&amp;Costs of Stay'!R:R,"&lt;&gt;Error")</f>
        <v>0</v>
      </c>
      <c r="H120" s="267"/>
      <c r="I120" s="266">
        <f>SUMIFS('2-3. Travel Costs&amp;Costs of Stay'!P:P,'2-3. Travel Costs&amp;Costs of Stay'!C:C,B120,'2-3. Travel Costs&amp;Costs of Stay'!H:H,$G$66,'2-3. Travel Costs&amp;Costs of Stay'!R:R,"&lt;&gt;Error")</f>
        <v>0</v>
      </c>
      <c r="J120" s="267"/>
      <c r="K120" s="160">
        <f t="shared" si="3"/>
        <v>0</v>
      </c>
      <c r="L120" s="161">
        <f t="shared" si="4"/>
        <v>0</v>
      </c>
    </row>
    <row r="121" spans="2:12" x14ac:dyDescent="0.35">
      <c r="B121" s="171" t="s">
        <v>153</v>
      </c>
      <c r="C121" s="266">
        <f>SUMIFS('2-3. Travel Costs&amp;Costs of Stay'!O:O,'2-3. Travel Costs&amp;Costs of Stay'!C:C,B121,'2-3. Travel Costs&amp;Costs of Stay'!H:H,$C$66,'2-3. Travel Costs&amp;Costs of Stay'!R:R,"&lt;&gt;Error")</f>
        <v>0</v>
      </c>
      <c r="D121" s="267"/>
      <c r="E121" s="266">
        <f>SUMIFS('2-3. Travel Costs&amp;Costs of Stay'!P:P,'2-3. Travel Costs&amp;Costs of Stay'!C:C,B121,'2-3. Travel Costs&amp;Costs of Stay'!H:H,$C$66,'2-3. Travel Costs&amp;Costs of Stay'!R:R,"&lt;&gt;Error")</f>
        <v>0</v>
      </c>
      <c r="F121" s="267"/>
      <c r="G121" s="266">
        <f>SUMIFS('2-3. Travel Costs&amp;Costs of Stay'!O:O,'2-3. Travel Costs&amp;Costs of Stay'!C:C,B121,'2-3. Travel Costs&amp;Costs of Stay'!H:H,$G$66,'2-3. Travel Costs&amp;Costs of Stay'!R:R,"&lt;&gt;Error")</f>
        <v>0</v>
      </c>
      <c r="H121" s="267"/>
      <c r="I121" s="266">
        <f>SUMIFS('2-3. Travel Costs&amp;Costs of Stay'!P:P,'2-3. Travel Costs&amp;Costs of Stay'!C:C,B121,'2-3. Travel Costs&amp;Costs of Stay'!H:H,$G$66,'2-3. Travel Costs&amp;Costs of Stay'!R:R,"&lt;&gt;Error")</f>
        <v>0</v>
      </c>
      <c r="J121" s="267"/>
      <c r="K121" s="160">
        <f t="shared" si="3"/>
        <v>0</v>
      </c>
      <c r="L121" s="161">
        <f t="shared" si="4"/>
        <v>0</v>
      </c>
    </row>
    <row r="122" spans="2:12" x14ac:dyDescent="0.35">
      <c r="B122" s="171" t="s">
        <v>154</v>
      </c>
      <c r="C122" s="266">
        <f>SUMIFS('2-3. Travel Costs&amp;Costs of Stay'!O:O,'2-3. Travel Costs&amp;Costs of Stay'!C:C,B122,'2-3. Travel Costs&amp;Costs of Stay'!H:H,$C$66,'2-3. Travel Costs&amp;Costs of Stay'!R:R,"&lt;&gt;Error")</f>
        <v>0</v>
      </c>
      <c r="D122" s="267"/>
      <c r="E122" s="266">
        <f>SUMIFS('2-3. Travel Costs&amp;Costs of Stay'!P:P,'2-3. Travel Costs&amp;Costs of Stay'!C:C,B122,'2-3. Travel Costs&amp;Costs of Stay'!H:H,$C$66,'2-3. Travel Costs&amp;Costs of Stay'!R:R,"&lt;&gt;Error")</f>
        <v>0</v>
      </c>
      <c r="F122" s="267"/>
      <c r="G122" s="266">
        <f>SUMIFS('2-3. Travel Costs&amp;Costs of Stay'!O:O,'2-3. Travel Costs&amp;Costs of Stay'!C:C,B122,'2-3. Travel Costs&amp;Costs of Stay'!H:H,$G$66,'2-3. Travel Costs&amp;Costs of Stay'!R:R,"&lt;&gt;Error")</f>
        <v>0</v>
      </c>
      <c r="H122" s="267"/>
      <c r="I122" s="266">
        <f>SUMIFS('2-3. Travel Costs&amp;Costs of Stay'!P:P,'2-3. Travel Costs&amp;Costs of Stay'!C:C,B122,'2-3. Travel Costs&amp;Costs of Stay'!H:H,$G$66,'2-3. Travel Costs&amp;Costs of Stay'!R:R,"&lt;&gt;Error")</f>
        <v>0</v>
      </c>
      <c r="J122" s="267"/>
      <c r="K122" s="160">
        <f t="shared" si="3"/>
        <v>0</v>
      </c>
      <c r="L122" s="161">
        <f t="shared" si="4"/>
        <v>0</v>
      </c>
    </row>
    <row r="123" spans="2:12" x14ac:dyDescent="0.35">
      <c r="B123" s="98" t="s">
        <v>129</v>
      </c>
      <c r="C123" s="264">
        <f>SUM(C68:D122)</f>
        <v>50375</v>
      </c>
      <c r="D123" s="265"/>
      <c r="E123" s="264">
        <f t="shared" ref="E123" si="5">SUM(E68:F122)</f>
        <v>96600</v>
      </c>
      <c r="F123" s="265"/>
      <c r="G123" s="264">
        <f t="shared" ref="G123" si="6">SUM(G68:H122)</f>
        <v>6360</v>
      </c>
      <c r="H123" s="265"/>
      <c r="I123" s="264">
        <f t="shared" ref="I123" si="7">SUM(I68:J122)</f>
        <v>7915</v>
      </c>
      <c r="J123" s="265"/>
      <c r="K123" s="64">
        <f>SUM(K68:K122)</f>
        <v>56735</v>
      </c>
      <c r="L123" s="64">
        <f>SUM(L68:L122)</f>
        <v>104515</v>
      </c>
    </row>
  </sheetData>
  <sheetProtection password="E359" sheet="1" objects="1" scenarios="1" selectLockedCells="1" selectUnlockedCells="1"/>
  <dataConsolidate/>
  <mergeCells count="242">
    <mergeCell ref="B2:L2"/>
    <mergeCell ref="I4:J4"/>
    <mergeCell ref="G4:H4"/>
    <mergeCell ref="E4:F4"/>
    <mergeCell ref="C4:D4"/>
    <mergeCell ref="B4:B5"/>
    <mergeCell ref="L4:L5"/>
    <mergeCell ref="K4:K5"/>
    <mergeCell ref="C75:D75"/>
    <mergeCell ref="L66:L67"/>
    <mergeCell ref="K66:K67"/>
    <mergeCell ref="B64:L64"/>
    <mergeCell ref="G66:J66"/>
    <mergeCell ref="G67:H67"/>
    <mergeCell ref="I67:J67"/>
    <mergeCell ref="C76:D76"/>
    <mergeCell ref="C77:D77"/>
    <mergeCell ref="C68:D68"/>
    <mergeCell ref="C69:D69"/>
    <mergeCell ref="C70:D70"/>
    <mergeCell ref="C71:D71"/>
    <mergeCell ref="C72:D72"/>
    <mergeCell ref="B66:B67"/>
    <mergeCell ref="C66:F66"/>
    <mergeCell ref="C67:D67"/>
    <mergeCell ref="E67:F67"/>
    <mergeCell ref="E70:F70"/>
    <mergeCell ref="E71:F71"/>
    <mergeCell ref="E72:F72"/>
    <mergeCell ref="E73:F73"/>
    <mergeCell ref="E74:F74"/>
    <mergeCell ref="E68:F68"/>
    <mergeCell ref="E69:F69"/>
    <mergeCell ref="C73:D73"/>
    <mergeCell ref="C74:D74"/>
    <mergeCell ref="C83:D83"/>
    <mergeCell ref="C84:D84"/>
    <mergeCell ref="C85:D85"/>
    <mergeCell ref="C86:D86"/>
    <mergeCell ref="C87:D87"/>
    <mergeCell ref="C78:D78"/>
    <mergeCell ref="C79:D79"/>
    <mergeCell ref="C80:D80"/>
    <mergeCell ref="C81:D81"/>
    <mergeCell ref="C82:D82"/>
    <mergeCell ref="C93:D93"/>
    <mergeCell ref="C94:D94"/>
    <mergeCell ref="C95:D95"/>
    <mergeCell ref="C96:D96"/>
    <mergeCell ref="C97:D97"/>
    <mergeCell ref="C88:D88"/>
    <mergeCell ref="C89:D89"/>
    <mergeCell ref="C90:D90"/>
    <mergeCell ref="C91:D91"/>
    <mergeCell ref="C92:D92"/>
    <mergeCell ref="C103:D103"/>
    <mergeCell ref="C104:D104"/>
    <mergeCell ref="C105:D105"/>
    <mergeCell ref="C106:D106"/>
    <mergeCell ref="C107:D107"/>
    <mergeCell ref="C98:D98"/>
    <mergeCell ref="C99:D99"/>
    <mergeCell ref="C100:D100"/>
    <mergeCell ref="C101:D101"/>
    <mergeCell ref="C102:D102"/>
    <mergeCell ref="C113:D113"/>
    <mergeCell ref="C114:D114"/>
    <mergeCell ref="C115:D115"/>
    <mergeCell ref="C116:D116"/>
    <mergeCell ref="C117:D117"/>
    <mergeCell ref="C108:D108"/>
    <mergeCell ref="C109:D109"/>
    <mergeCell ref="C110:D110"/>
    <mergeCell ref="C111:D111"/>
    <mergeCell ref="C112:D112"/>
    <mergeCell ref="E80:F80"/>
    <mergeCell ref="E81:F81"/>
    <mergeCell ref="E82:F82"/>
    <mergeCell ref="E83:F83"/>
    <mergeCell ref="E84:F84"/>
    <mergeCell ref="E75:F75"/>
    <mergeCell ref="E76:F76"/>
    <mergeCell ref="E77:F77"/>
    <mergeCell ref="E78:F78"/>
    <mergeCell ref="E79:F79"/>
    <mergeCell ref="E90:F90"/>
    <mergeCell ref="E91:F91"/>
    <mergeCell ref="E92:F92"/>
    <mergeCell ref="E93:F93"/>
    <mergeCell ref="E94:F94"/>
    <mergeCell ref="E85:F85"/>
    <mergeCell ref="E86:F86"/>
    <mergeCell ref="E87:F87"/>
    <mergeCell ref="E88:F88"/>
    <mergeCell ref="E89:F89"/>
    <mergeCell ref="E100:F100"/>
    <mergeCell ref="E101:F101"/>
    <mergeCell ref="E102:F102"/>
    <mergeCell ref="E103:F103"/>
    <mergeCell ref="E104:F104"/>
    <mergeCell ref="E95:F95"/>
    <mergeCell ref="E96:F96"/>
    <mergeCell ref="E97:F97"/>
    <mergeCell ref="E98:F98"/>
    <mergeCell ref="E99:F99"/>
    <mergeCell ref="E110:F110"/>
    <mergeCell ref="E111:F111"/>
    <mergeCell ref="E112:F112"/>
    <mergeCell ref="E113:F113"/>
    <mergeCell ref="E114:F114"/>
    <mergeCell ref="E105:F105"/>
    <mergeCell ref="E106:F106"/>
    <mergeCell ref="E107:F107"/>
    <mergeCell ref="E108:F108"/>
    <mergeCell ref="E109:F109"/>
    <mergeCell ref="G81:H81"/>
    <mergeCell ref="G82:H82"/>
    <mergeCell ref="G83:H83"/>
    <mergeCell ref="G84:H84"/>
    <mergeCell ref="G85:H85"/>
    <mergeCell ref="E120:F120"/>
    <mergeCell ref="E121:F121"/>
    <mergeCell ref="E122:F122"/>
    <mergeCell ref="G68:H68"/>
    <mergeCell ref="G69:H69"/>
    <mergeCell ref="G70:H70"/>
    <mergeCell ref="G71:H71"/>
    <mergeCell ref="G72:H72"/>
    <mergeCell ref="G73:H73"/>
    <mergeCell ref="G74:H74"/>
    <mergeCell ref="G75:H75"/>
    <mergeCell ref="G76:H76"/>
    <mergeCell ref="G77:H77"/>
    <mergeCell ref="G78:H78"/>
    <mergeCell ref="G79:H79"/>
    <mergeCell ref="G80:H80"/>
    <mergeCell ref="E115:F115"/>
    <mergeCell ref="E116:F116"/>
    <mergeCell ref="E117:F117"/>
    <mergeCell ref="G91:H91"/>
    <mergeCell ref="G92:H92"/>
    <mergeCell ref="G93:H93"/>
    <mergeCell ref="G94:H94"/>
    <mergeCell ref="G95:H95"/>
    <mergeCell ref="G86:H86"/>
    <mergeCell ref="G87:H87"/>
    <mergeCell ref="G88:H88"/>
    <mergeCell ref="G89:H89"/>
    <mergeCell ref="G90:H90"/>
    <mergeCell ref="G101:H101"/>
    <mergeCell ref="G102:H102"/>
    <mergeCell ref="G103:H103"/>
    <mergeCell ref="G104:H104"/>
    <mergeCell ref="G105:H105"/>
    <mergeCell ref="G96:H96"/>
    <mergeCell ref="G97:H97"/>
    <mergeCell ref="G98:H98"/>
    <mergeCell ref="G99:H99"/>
    <mergeCell ref="G100:H100"/>
    <mergeCell ref="G111:H111"/>
    <mergeCell ref="G112:H112"/>
    <mergeCell ref="G113:H113"/>
    <mergeCell ref="G114:H114"/>
    <mergeCell ref="G115:H115"/>
    <mergeCell ref="G106:H106"/>
    <mergeCell ref="G107:H107"/>
    <mergeCell ref="G108:H108"/>
    <mergeCell ref="G109:H109"/>
    <mergeCell ref="G110:H110"/>
    <mergeCell ref="I82:J82"/>
    <mergeCell ref="I83:J83"/>
    <mergeCell ref="I84:J84"/>
    <mergeCell ref="I85:J85"/>
    <mergeCell ref="I86:J86"/>
    <mergeCell ref="G121:H121"/>
    <mergeCell ref="G122:H122"/>
    <mergeCell ref="I68:J68"/>
    <mergeCell ref="I69:J69"/>
    <mergeCell ref="I70:J70"/>
    <mergeCell ref="I71:J71"/>
    <mergeCell ref="I72:J72"/>
    <mergeCell ref="I73:J73"/>
    <mergeCell ref="I74:J74"/>
    <mergeCell ref="I75:J75"/>
    <mergeCell ref="I76:J76"/>
    <mergeCell ref="I77:J77"/>
    <mergeCell ref="I78:J78"/>
    <mergeCell ref="I79:J79"/>
    <mergeCell ref="I80:J80"/>
    <mergeCell ref="I81:J81"/>
    <mergeCell ref="G116:H116"/>
    <mergeCell ref="G117:H117"/>
    <mergeCell ref="G118:H118"/>
    <mergeCell ref="I92:J92"/>
    <mergeCell ref="I93:J93"/>
    <mergeCell ref="I94:J94"/>
    <mergeCell ref="I95:J95"/>
    <mergeCell ref="I96:J96"/>
    <mergeCell ref="I87:J87"/>
    <mergeCell ref="I88:J88"/>
    <mergeCell ref="I89:J89"/>
    <mergeCell ref="I90:J90"/>
    <mergeCell ref="I91:J91"/>
    <mergeCell ref="I102:J102"/>
    <mergeCell ref="I103:J103"/>
    <mergeCell ref="I104:J104"/>
    <mergeCell ref="I105:J105"/>
    <mergeCell ref="I106:J106"/>
    <mergeCell ref="I97:J97"/>
    <mergeCell ref="I98:J98"/>
    <mergeCell ref="I99:J99"/>
    <mergeCell ref="I100:J100"/>
    <mergeCell ref="I101:J101"/>
    <mergeCell ref="I112:J112"/>
    <mergeCell ref="I113:J113"/>
    <mergeCell ref="I114:J114"/>
    <mergeCell ref="I115:J115"/>
    <mergeCell ref="I116:J116"/>
    <mergeCell ref="I107:J107"/>
    <mergeCell ref="I108:J108"/>
    <mergeCell ref="I109:J109"/>
    <mergeCell ref="I110:J110"/>
    <mergeCell ref="I111:J111"/>
    <mergeCell ref="I123:J123"/>
    <mergeCell ref="G123:H123"/>
    <mergeCell ref="E123:F123"/>
    <mergeCell ref="C123:D123"/>
    <mergeCell ref="I122:J122"/>
    <mergeCell ref="I117:J117"/>
    <mergeCell ref="I118:J118"/>
    <mergeCell ref="I119:J119"/>
    <mergeCell ref="I120:J120"/>
    <mergeCell ref="I121:J121"/>
    <mergeCell ref="G119:H119"/>
    <mergeCell ref="G120:H120"/>
    <mergeCell ref="E118:F118"/>
    <mergeCell ref="E119:F119"/>
    <mergeCell ref="C118:D118"/>
    <mergeCell ref="C119:D119"/>
    <mergeCell ref="C120:D120"/>
    <mergeCell ref="C121:D121"/>
    <mergeCell ref="C122:D122"/>
  </mergeCells>
  <conditionalFormatting sqref="B2:H2">
    <cfRule type="cellIs" dxfId="4" priority="7" stopIfTrue="1" operator="equal">
      <formula>"&gt; 30 %"</formula>
    </cfRule>
  </conditionalFormatting>
  <conditionalFormatting sqref="K4">
    <cfRule type="cellIs" dxfId="3" priority="3" stopIfTrue="1" operator="equal">
      <formula>"ERROR"</formula>
    </cfRule>
  </conditionalFormatting>
  <conditionalFormatting sqref="L4">
    <cfRule type="cellIs" dxfId="2" priority="5" stopIfTrue="1" operator="equal">
      <formula>"ERROR"</formula>
    </cfRule>
  </conditionalFormatting>
  <conditionalFormatting sqref="L66">
    <cfRule type="cellIs" dxfId="1" priority="1" stopIfTrue="1" operator="equal">
      <formula>"ERROR"</formula>
    </cfRule>
  </conditionalFormatting>
  <conditionalFormatting sqref="B64">
    <cfRule type="cellIs" dxfId="0" priority="2" stopIfTrue="1" operator="equal">
      <formula>"&gt; 30 %"</formula>
    </cfRule>
  </conditionalFormatting>
  <printOptions horizontalCentered="1"/>
  <pageMargins left="0.23622047244094491" right="0.23622047244094491" top="0.39370078740157483" bottom="0.94488188976377963" header="0.31496062992125984" footer="0.31496062992125984"/>
  <pageSetup paperSize="9" scale="34" orientation="portrait" r:id="rId1"/>
  <headerFooter>
    <oddFooter xml:space="preserve">&amp;CPage &amp;P of 3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81"/>
  <sheetViews>
    <sheetView zoomScale="85" zoomScaleNormal="85" workbookViewId="0">
      <selection activeCell="B2" sqref="B2"/>
    </sheetView>
  </sheetViews>
  <sheetFormatPr defaultColWidth="9.109375" defaultRowHeight="14.4" x14ac:dyDescent="0.3"/>
  <cols>
    <col min="1" max="1" width="1.6640625" style="3" customWidth="1"/>
    <col min="2" max="2" width="14.33203125" style="3" bestFit="1" customWidth="1"/>
    <col min="3" max="3" width="39.5546875" style="1" customWidth="1"/>
    <col min="4" max="4" width="21.6640625" style="1" customWidth="1"/>
    <col min="5" max="8" width="18.6640625" style="1" customWidth="1"/>
    <col min="9" max="9" width="1.6640625" style="1" customWidth="1"/>
    <col min="10" max="10" width="28.6640625" style="1" hidden="1" customWidth="1"/>
    <col min="11" max="11" width="10.6640625" style="40" customWidth="1"/>
    <col min="12" max="13" width="10.6640625" style="1" customWidth="1"/>
    <col min="14" max="14" width="38.5546875" style="1" bestFit="1" customWidth="1"/>
    <col min="15" max="16384" width="9.109375" style="1"/>
  </cols>
  <sheetData>
    <row r="1" spans="1:10" ht="9.9" customHeight="1" x14ac:dyDescent="0.3">
      <c r="A1" s="4"/>
    </row>
    <row r="2" spans="1:10" ht="82.5" customHeight="1" x14ac:dyDescent="0.3">
      <c r="B2" s="35" t="s">
        <v>446</v>
      </c>
      <c r="C2" s="35" t="s">
        <v>0</v>
      </c>
      <c r="D2" s="35" t="s">
        <v>163</v>
      </c>
      <c r="E2" s="35" t="s">
        <v>131</v>
      </c>
      <c r="F2" s="76" t="s">
        <v>130</v>
      </c>
      <c r="G2" s="35" t="s">
        <v>209</v>
      </c>
      <c r="H2" s="76" t="s">
        <v>208</v>
      </c>
      <c r="J2" s="35" t="s">
        <v>202</v>
      </c>
    </row>
    <row r="3" spans="1:10" x14ac:dyDescent="0.3">
      <c r="B3" s="36">
        <v>1</v>
      </c>
      <c r="C3" s="37" t="s">
        <v>2</v>
      </c>
      <c r="D3" s="37" t="s">
        <v>183</v>
      </c>
      <c r="E3" s="38">
        <v>294</v>
      </c>
      <c r="F3" s="38">
        <v>241</v>
      </c>
      <c r="G3" s="38">
        <v>190</v>
      </c>
      <c r="H3" s="38">
        <v>157</v>
      </c>
      <c r="J3" s="24" t="s">
        <v>161</v>
      </c>
    </row>
    <row r="4" spans="1:10" x14ac:dyDescent="0.3">
      <c r="B4" s="41">
        <v>2</v>
      </c>
      <c r="C4" s="42" t="s">
        <v>3</v>
      </c>
      <c r="D4" s="42" t="s">
        <v>183</v>
      </c>
      <c r="E4" s="43">
        <v>280</v>
      </c>
      <c r="F4" s="43">
        <v>214</v>
      </c>
      <c r="G4" s="43">
        <v>162</v>
      </c>
      <c r="H4" s="43">
        <v>131</v>
      </c>
      <c r="J4" s="24" t="s">
        <v>160</v>
      </c>
    </row>
    <row r="5" spans="1:10" x14ac:dyDescent="0.3">
      <c r="B5" s="47">
        <v>3</v>
      </c>
      <c r="C5" s="48" t="s">
        <v>5</v>
      </c>
      <c r="D5" s="48" t="s">
        <v>183</v>
      </c>
      <c r="E5" s="49">
        <v>88</v>
      </c>
      <c r="F5" s="49">
        <v>74</v>
      </c>
      <c r="G5" s="49">
        <v>55</v>
      </c>
      <c r="H5" s="49">
        <v>39</v>
      </c>
      <c r="J5" s="24" t="s">
        <v>210</v>
      </c>
    </row>
    <row r="6" spans="1:10" x14ac:dyDescent="0.3">
      <c r="B6" s="47">
        <v>4</v>
      </c>
      <c r="C6" s="48" t="s">
        <v>44</v>
      </c>
      <c r="D6" s="48" t="s">
        <v>183</v>
      </c>
      <c r="E6" s="49">
        <v>88</v>
      </c>
      <c r="F6" s="49">
        <v>74</v>
      </c>
      <c r="G6" s="49">
        <v>55</v>
      </c>
      <c r="H6" s="49">
        <v>39</v>
      </c>
      <c r="J6" s="24" t="s">
        <v>211</v>
      </c>
    </row>
    <row r="7" spans="1:10" x14ac:dyDescent="0.3">
      <c r="B7" s="44">
        <v>5</v>
      </c>
      <c r="C7" s="45" t="s">
        <v>4</v>
      </c>
      <c r="D7" s="45" t="s">
        <v>183</v>
      </c>
      <c r="E7" s="46">
        <v>164</v>
      </c>
      <c r="F7" s="46">
        <v>137</v>
      </c>
      <c r="G7" s="46">
        <v>102</v>
      </c>
      <c r="H7" s="46">
        <v>78</v>
      </c>
      <c r="J7" s="24" t="s">
        <v>162</v>
      </c>
    </row>
    <row r="8" spans="1:10" x14ac:dyDescent="0.3">
      <c r="B8" s="44">
        <v>6</v>
      </c>
      <c r="C8" s="45" t="s">
        <v>38</v>
      </c>
      <c r="D8" s="45" t="s">
        <v>183</v>
      </c>
      <c r="E8" s="46">
        <v>164</v>
      </c>
      <c r="F8" s="46">
        <v>137</v>
      </c>
      <c r="G8" s="46">
        <v>102</v>
      </c>
      <c r="H8" s="46">
        <v>78</v>
      </c>
      <c r="J8" s="4"/>
    </row>
    <row r="9" spans="1:10" x14ac:dyDescent="0.3">
      <c r="B9" s="36">
        <v>7</v>
      </c>
      <c r="C9" s="37" t="s">
        <v>26</v>
      </c>
      <c r="D9" s="37" t="s">
        <v>183</v>
      </c>
      <c r="E9" s="38">
        <v>294</v>
      </c>
      <c r="F9" s="38">
        <v>241</v>
      </c>
      <c r="G9" s="38">
        <v>190</v>
      </c>
      <c r="H9" s="38">
        <v>157</v>
      </c>
      <c r="J9" s="76" t="s">
        <v>204</v>
      </c>
    </row>
    <row r="10" spans="1:10" x14ac:dyDescent="0.3">
      <c r="B10" s="47">
        <v>8</v>
      </c>
      <c r="C10" s="48" t="s">
        <v>45</v>
      </c>
      <c r="D10" s="48" t="s">
        <v>183</v>
      </c>
      <c r="E10" s="49">
        <v>88</v>
      </c>
      <c r="F10" s="49">
        <v>74</v>
      </c>
      <c r="G10" s="49">
        <v>55</v>
      </c>
      <c r="H10" s="49">
        <v>39</v>
      </c>
      <c r="J10" s="2" t="s">
        <v>193</v>
      </c>
    </row>
    <row r="11" spans="1:10" x14ac:dyDescent="0.3">
      <c r="B11" s="41">
        <v>9</v>
      </c>
      <c r="C11" s="42" t="s">
        <v>32</v>
      </c>
      <c r="D11" s="42" t="s">
        <v>183</v>
      </c>
      <c r="E11" s="43">
        <v>280</v>
      </c>
      <c r="F11" s="43">
        <v>214</v>
      </c>
      <c r="G11" s="43">
        <v>162</v>
      </c>
      <c r="H11" s="43">
        <v>131</v>
      </c>
      <c r="J11" s="2" t="s">
        <v>192</v>
      </c>
    </row>
    <row r="12" spans="1:10" x14ac:dyDescent="0.3">
      <c r="B12" s="47">
        <v>10</v>
      </c>
      <c r="C12" s="48" t="s">
        <v>199</v>
      </c>
      <c r="D12" s="48" t="s">
        <v>183</v>
      </c>
      <c r="E12" s="49">
        <v>88</v>
      </c>
      <c r="F12" s="49">
        <v>74</v>
      </c>
      <c r="G12" s="49">
        <v>55</v>
      </c>
      <c r="H12" s="49">
        <v>39</v>
      </c>
    </row>
    <row r="13" spans="1:10" x14ac:dyDescent="0.3">
      <c r="B13" s="41">
        <v>11</v>
      </c>
      <c r="C13" s="42" t="s">
        <v>33</v>
      </c>
      <c r="D13" s="42" t="s">
        <v>183</v>
      </c>
      <c r="E13" s="43">
        <v>280</v>
      </c>
      <c r="F13" s="43">
        <v>214</v>
      </c>
      <c r="G13" s="43">
        <v>162</v>
      </c>
      <c r="H13" s="43">
        <v>131</v>
      </c>
      <c r="J13" s="35" t="s">
        <v>218</v>
      </c>
    </row>
    <row r="14" spans="1:10" x14ac:dyDescent="0.3">
      <c r="B14" s="41">
        <v>12</v>
      </c>
      <c r="C14" s="42" t="s">
        <v>34</v>
      </c>
      <c r="D14" s="42" t="s">
        <v>183</v>
      </c>
      <c r="E14" s="43">
        <v>280</v>
      </c>
      <c r="F14" s="43">
        <v>214</v>
      </c>
      <c r="G14" s="43">
        <v>162</v>
      </c>
      <c r="H14" s="43">
        <v>131</v>
      </c>
      <c r="J14" s="24" t="s">
        <v>157</v>
      </c>
    </row>
    <row r="15" spans="1:10" x14ac:dyDescent="0.3">
      <c r="B15" s="44">
        <v>13</v>
      </c>
      <c r="C15" s="45" t="s">
        <v>39</v>
      </c>
      <c r="D15" s="45" t="s">
        <v>183</v>
      </c>
      <c r="E15" s="46">
        <v>164</v>
      </c>
      <c r="F15" s="46">
        <v>137</v>
      </c>
      <c r="G15" s="46">
        <v>102</v>
      </c>
      <c r="H15" s="46">
        <v>78</v>
      </c>
      <c r="J15" s="24" t="s">
        <v>173</v>
      </c>
    </row>
    <row r="16" spans="1:10" x14ac:dyDescent="0.3">
      <c r="B16" s="47">
        <v>14</v>
      </c>
      <c r="C16" s="48" t="s">
        <v>46</v>
      </c>
      <c r="D16" s="48" t="s">
        <v>183</v>
      </c>
      <c r="E16" s="49">
        <v>88</v>
      </c>
      <c r="F16" s="49">
        <v>74</v>
      </c>
      <c r="G16" s="49">
        <v>55</v>
      </c>
      <c r="H16" s="49">
        <v>39</v>
      </c>
      <c r="J16" s="24" t="s">
        <v>174</v>
      </c>
    </row>
    <row r="17" spans="1:19" x14ac:dyDescent="0.3">
      <c r="B17" s="41">
        <v>15</v>
      </c>
      <c r="C17" s="42" t="s">
        <v>35</v>
      </c>
      <c r="D17" s="42" t="s">
        <v>183</v>
      </c>
      <c r="E17" s="43">
        <v>280</v>
      </c>
      <c r="F17" s="43">
        <v>214</v>
      </c>
      <c r="G17" s="43">
        <v>162</v>
      </c>
      <c r="H17" s="43">
        <v>131</v>
      </c>
      <c r="J17" s="24" t="s">
        <v>171</v>
      </c>
    </row>
    <row r="18" spans="1:19" x14ac:dyDescent="0.3">
      <c r="B18" s="36">
        <v>16</v>
      </c>
      <c r="C18" s="37" t="s">
        <v>27</v>
      </c>
      <c r="D18" s="37" t="s">
        <v>183</v>
      </c>
      <c r="E18" s="38">
        <v>294</v>
      </c>
      <c r="F18" s="38">
        <v>241</v>
      </c>
      <c r="G18" s="38">
        <v>190</v>
      </c>
      <c r="H18" s="38">
        <v>157</v>
      </c>
      <c r="J18" s="24" t="s">
        <v>172</v>
      </c>
    </row>
    <row r="19" spans="1:19" x14ac:dyDescent="0.3">
      <c r="B19" s="41">
        <v>17</v>
      </c>
      <c r="C19" s="42" t="s">
        <v>36</v>
      </c>
      <c r="D19" s="42" t="s">
        <v>183</v>
      </c>
      <c r="E19" s="43">
        <v>280</v>
      </c>
      <c r="F19" s="43">
        <v>214</v>
      </c>
      <c r="G19" s="43">
        <v>162</v>
      </c>
      <c r="H19" s="43">
        <v>131</v>
      </c>
      <c r="J19" s="24" t="s">
        <v>246</v>
      </c>
    </row>
    <row r="20" spans="1:19" x14ac:dyDescent="0.3">
      <c r="B20" s="47">
        <v>18</v>
      </c>
      <c r="C20" s="48" t="s">
        <v>47</v>
      </c>
      <c r="D20" s="48" t="s">
        <v>183</v>
      </c>
      <c r="E20" s="49">
        <v>88</v>
      </c>
      <c r="F20" s="49">
        <v>74</v>
      </c>
      <c r="G20" s="49">
        <v>55</v>
      </c>
      <c r="H20" s="49">
        <v>39</v>
      </c>
    </row>
    <row r="21" spans="1:19" x14ac:dyDescent="0.3">
      <c r="B21" s="36">
        <v>19</v>
      </c>
      <c r="C21" s="37" t="s">
        <v>28</v>
      </c>
      <c r="D21" s="37" t="s">
        <v>183</v>
      </c>
      <c r="E21" s="38">
        <v>294</v>
      </c>
      <c r="F21" s="38">
        <v>241</v>
      </c>
      <c r="G21" s="38">
        <v>190</v>
      </c>
      <c r="H21" s="38">
        <v>157</v>
      </c>
      <c r="J21" s="35" t="s">
        <v>219</v>
      </c>
    </row>
    <row r="22" spans="1:19" x14ac:dyDescent="0.3">
      <c r="B22" s="47">
        <v>20</v>
      </c>
      <c r="C22" s="48" t="s">
        <v>48</v>
      </c>
      <c r="D22" s="48" t="s">
        <v>183</v>
      </c>
      <c r="E22" s="49">
        <v>88</v>
      </c>
      <c r="F22" s="49">
        <v>74</v>
      </c>
      <c r="G22" s="49">
        <v>55</v>
      </c>
      <c r="H22" s="49">
        <v>39</v>
      </c>
      <c r="J22" s="24" t="s">
        <v>220</v>
      </c>
    </row>
    <row r="23" spans="1:19" x14ac:dyDescent="0.3">
      <c r="B23" s="36">
        <v>21</v>
      </c>
      <c r="C23" s="37" t="s">
        <v>134</v>
      </c>
      <c r="D23" s="37" t="s">
        <v>183</v>
      </c>
      <c r="E23" s="38">
        <v>294</v>
      </c>
      <c r="F23" s="38">
        <v>241</v>
      </c>
      <c r="G23" s="38">
        <v>190</v>
      </c>
      <c r="H23" s="38">
        <v>157</v>
      </c>
      <c r="J23" s="24" t="s">
        <v>221</v>
      </c>
    </row>
    <row r="24" spans="1:19" x14ac:dyDescent="0.3">
      <c r="B24" s="44">
        <v>22</v>
      </c>
      <c r="C24" s="45" t="s">
        <v>40</v>
      </c>
      <c r="D24" s="45" t="s">
        <v>183</v>
      </c>
      <c r="E24" s="46">
        <v>164</v>
      </c>
      <c r="F24" s="46">
        <v>137</v>
      </c>
      <c r="G24" s="46">
        <v>102</v>
      </c>
      <c r="H24" s="46">
        <v>78</v>
      </c>
    </row>
    <row r="25" spans="1:19" s="40" customFormat="1" x14ac:dyDescent="0.3">
      <c r="A25" s="39"/>
      <c r="B25" s="36">
        <v>23</v>
      </c>
      <c r="C25" s="37" t="s">
        <v>29</v>
      </c>
      <c r="D25" s="37" t="s">
        <v>183</v>
      </c>
      <c r="E25" s="38">
        <v>294</v>
      </c>
      <c r="F25" s="38">
        <v>241</v>
      </c>
      <c r="G25" s="38">
        <v>190</v>
      </c>
      <c r="H25" s="38">
        <v>157</v>
      </c>
      <c r="J25" s="1"/>
      <c r="L25" s="1"/>
      <c r="M25" s="1"/>
      <c r="N25" s="1"/>
      <c r="P25" s="1"/>
      <c r="Q25" s="1"/>
      <c r="R25" s="1"/>
      <c r="S25" s="1"/>
    </row>
    <row r="26" spans="1:19" x14ac:dyDescent="0.3">
      <c r="B26" s="36">
        <v>24</v>
      </c>
      <c r="C26" s="37" t="s">
        <v>30</v>
      </c>
      <c r="D26" s="37" t="s">
        <v>183</v>
      </c>
      <c r="E26" s="38">
        <v>294</v>
      </c>
      <c r="F26" s="38">
        <v>241</v>
      </c>
      <c r="G26" s="38">
        <v>190</v>
      </c>
      <c r="H26" s="38">
        <v>157</v>
      </c>
    </row>
    <row r="27" spans="1:19" x14ac:dyDescent="0.3">
      <c r="B27" s="47">
        <v>25</v>
      </c>
      <c r="C27" s="48" t="s">
        <v>49</v>
      </c>
      <c r="D27" s="48" t="s">
        <v>183</v>
      </c>
      <c r="E27" s="49">
        <v>88</v>
      </c>
      <c r="F27" s="49">
        <v>74</v>
      </c>
      <c r="G27" s="49">
        <v>55</v>
      </c>
      <c r="H27" s="49">
        <v>39</v>
      </c>
    </row>
    <row r="28" spans="1:19" x14ac:dyDescent="0.3">
      <c r="B28" s="44">
        <v>26</v>
      </c>
      <c r="C28" s="45" t="s">
        <v>41</v>
      </c>
      <c r="D28" s="45" t="s">
        <v>183</v>
      </c>
      <c r="E28" s="46">
        <v>164</v>
      </c>
      <c r="F28" s="46">
        <v>137</v>
      </c>
      <c r="G28" s="46">
        <v>102</v>
      </c>
      <c r="H28" s="46">
        <v>78</v>
      </c>
    </row>
    <row r="29" spans="1:19" x14ac:dyDescent="0.3">
      <c r="B29" s="47">
        <v>27</v>
      </c>
      <c r="C29" s="48" t="s">
        <v>50</v>
      </c>
      <c r="D29" s="48" t="s">
        <v>183</v>
      </c>
      <c r="E29" s="49">
        <v>88</v>
      </c>
      <c r="F29" s="49">
        <v>74</v>
      </c>
      <c r="G29" s="49">
        <v>55</v>
      </c>
      <c r="H29" s="49">
        <v>39</v>
      </c>
    </row>
    <row r="30" spans="1:19" x14ac:dyDescent="0.3">
      <c r="B30" s="47">
        <v>28</v>
      </c>
      <c r="C30" s="48" t="s">
        <v>148</v>
      </c>
      <c r="D30" s="48" t="s">
        <v>183</v>
      </c>
      <c r="E30" s="49">
        <v>88</v>
      </c>
      <c r="F30" s="49">
        <v>74</v>
      </c>
      <c r="G30" s="49">
        <v>55</v>
      </c>
      <c r="H30" s="49">
        <v>39</v>
      </c>
    </row>
    <row r="31" spans="1:19" x14ac:dyDescent="0.3">
      <c r="B31" s="44">
        <v>29</v>
      </c>
      <c r="C31" s="45" t="s">
        <v>42</v>
      </c>
      <c r="D31" s="45" t="s">
        <v>183</v>
      </c>
      <c r="E31" s="46">
        <v>164</v>
      </c>
      <c r="F31" s="46">
        <v>137</v>
      </c>
      <c r="G31" s="46">
        <v>102</v>
      </c>
      <c r="H31" s="46">
        <v>78</v>
      </c>
    </row>
    <row r="32" spans="1:19" x14ac:dyDescent="0.3">
      <c r="B32" s="44">
        <v>30</v>
      </c>
      <c r="C32" s="45" t="s">
        <v>43</v>
      </c>
      <c r="D32" s="45" t="s">
        <v>183</v>
      </c>
      <c r="E32" s="46">
        <v>164</v>
      </c>
      <c r="F32" s="46">
        <v>137</v>
      </c>
      <c r="G32" s="46">
        <v>102</v>
      </c>
      <c r="H32" s="46">
        <v>78</v>
      </c>
    </row>
    <row r="33" spans="2:8" x14ac:dyDescent="0.3">
      <c r="B33" s="36">
        <v>31</v>
      </c>
      <c r="C33" s="37" t="s">
        <v>31</v>
      </c>
      <c r="D33" s="37" t="s">
        <v>183</v>
      </c>
      <c r="E33" s="38">
        <v>294</v>
      </c>
      <c r="F33" s="38">
        <v>241</v>
      </c>
      <c r="G33" s="38">
        <v>190</v>
      </c>
      <c r="H33" s="38">
        <v>157</v>
      </c>
    </row>
    <row r="34" spans="2:8" x14ac:dyDescent="0.3">
      <c r="B34" s="47">
        <v>32</v>
      </c>
      <c r="C34" s="48" t="s">
        <v>51</v>
      </c>
      <c r="D34" s="48" t="s">
        <v>183</v>
      </c>
      <c r="E34" s="49">
        <v>88</v>
      </c>
      <c r="F34" s="49">
        <v>74</v>
      </c>
      <c r="G34" s="49">
        <v>55</v>
      </c>
      <c r="H34" s="49">
        <v>39</v>
      </c>
    </row>
    <row r="35" spans="2:8" x14ac:dyDescent="0.3">
      <c r="B35" s="41">
        <v>33</v>
      </c>
      <c r="C35" s="42" t="s">
        <v>37</v>
      </c>
      <c r="D35" s="42" t="s">
        <v>183</v>
      </c>
      <c r="E35" s="43">
        <v>280</v>
      </c>
      <c r="F35" s="43">
        <v>214</v>
      </c>
      <c r="G35" s="43">
        <v>162</v>
      </c>
      <c r="H35" s="43">
        <v>131</v>
      </c>
    </row>
    <row r="36" spans="2:8" x14ac:dyDescent="0.3">
      <c r="B36" s="56">
        <v>34</v>
      </c>
      <c r="C36" s="57" t="s">
        <v>6</v>
      </c>
      <c r="D36" s="57" t="s">
        <v>184</v>
      </c>
      <c r="E36" s="58">
        <v>77</v>
      </c>
      <c r="F36" s="58">
        <v>57</v>
      </c>
      <c r="G36" s="58">
        <v>40</v>
      </c>
      <c r="H36" s="58">
        <v>32</v>
      </c>
    </row>
    <row r="37" spans="2:8" x14ac:dyDescent="0.3">
      <c r="B37" s="53">
        <v>35</v>
      </c>
      <c r="C37" s="54" t="s">
        <v>53</v>
      </c>
      <c r="D37" s="54" t="s">
        <v>184</v>
      </c>
      <c r="E37" s="55">
        <v>108</v>
      </c>
      <c r="F37" s="55">
        <v>80</v>
      </c>
      <c r="G37" s="55">
        <v>57</v>
      </c>
      <c r="H37" s="55">
        <v>45</v>
      </c>
    </row>
    <row r="38" spans="2:8" x14ac:dyDescent="0.3">
      <c r="B38" s="59">
        <v>36</v>
      </c>
      <c r="C38" s="60" t="s">
        <v>54</v>
      </c>
      <c r="D38" s="60" t="s">
        <v>184</v>
      </c>
      <c r="E38" s="61">
        <v>47</v>
      </c>
      <c r="F38" s="61">
        <v>33</v>
      </c>
      <c r="G38" s="61">
        <v>22</v>
      </c>
      <c r="H38" s="61">
        <v>17</v>
      </c>
    </row>
    <row r="39" spans="2:8" x14ac:dyDescent="0.3">
      <c r="B39" s="53">
        <v>37</v>
      </c>
      <c r="C39" s="55" t="s">
        <v>369</v>
      </c>
      <c r="D39" s="55" t="s">
        <v>184</v>
      </c>
      <c r="E39" s="55">
        <v>108</v>
      </c>
      <c r="F39" s="55">
        <v>80</v>
      </c>
      <c r="G39" s="55">
        <v>57</v>
      </c>
      <c r="H39" s="55">
        <v>45</v>
      </c>
    </row>
    <row r="40" spans="2:8" x14ac:dyDescent="0.3">
      <c r="B40" s="53">
        <v>38</v>
      </c>
      <c r="C40" s="55" t="s">
        <v>370</v>
      </c>
      <c r="D40" s="55" t="s">
        <v>184</v>
      </c>
      <c r="E40" s="55">
        <v>108</v>
      </c>
      <c r="F40" s="55">
        <v>80</v>
      </c>
      <c r="G40" s="55">
        <v>57</v>
      </c>
      <c r="H40" s="55">
        <v>45</v>
      </c>
    </row>
    <row r="41" spans="2:8" x14ac:dyDescent="0.3">
      <c r="B41" s="53">
        <v>39</v>
      </c>
      <c r="C41" s="54" t="s">
        <v>55</v>
      </c>
      <c r="D41" s="54" t="s">
        <v>184</v>
      </c>
      <c r="E41" s="55">
        <v>108</v>
      </c>
      <c r="F41" s="55">
        <v>80</v>
      </c>
      <c r="G41" s="55">
        <v>57</v>
      </c>
      <c r="H41" s="55">
        <v>45</v>
      </c>
    </row>
    <row r="42" spans="2:8" x14ac:dyDescent="0.3">
      <c r="B42" s="59">
        <v>40</v>
      </c>
      <c r="C42" s="60" t="s">
        <v>56</v>
      </c>
      <c r="D42" s="60" t="s">
        <v>184</v>
      </c>
      <c r="E42" s="61">
        <v>47</v>
      </c>
      <c r="F42" s="61">
        <v>33</v>
      </c>
      <c r="G42" s="61">
        <v>22</v>
      </c>
      <c r="H42" s="61">
        <v>17</v>
      </c>
    </row>
    <row r="43" spans="2:8" x14ac:dyDescent="0.3">
      <c r="B43" s="56">
        <v>41</v>
      </c>
      <c r="C43" s="57" t="s">
        <v>57</v>
      </c>
      <c r="D43" s="57" t="s">
        <v>184</v>
      </c>
      <c r="E43" s="58">
        <v>77</v>
      </c>
      <c r="F43" s="58">
        <v>57</v>
      </c>
      <c r="G43" s="58">
        <v>40</v>
      </c>
      <c r="H43" s="58">
        <v>32</v>
      </c>
    </row>
    <row r="44" spans="2:8" x14ac:dyDescent="0.3">
      <c r="B44" s="56">
        <v>42</v>
      </c>
      <c r="C44" s="58" t="s">
        <v>371</v>
      </c>
      <c r="D44" s="58" t="s">
        <v>184</v>
      </c>
      <c r="E44" s="58">
        <v>77</v>
      </c>
      <c r="F44" s="58">
        <v>57</v>
      </c>
      <c r="G44" s="58">
        <v>40</v>
      </c>
      <c r="H44" s="58">
        <v>32</v>
      </c>
    </row>
    <row r="45" spans="2:8" x14ac:dyDescent="0.3">
      <c r="B45" s="59">
        <v>43</v>
      </c>
      <c r="C45" s="60" t="s">
        <v>58</v>
      </c>
      <c r="D45" s="60" t="s">
        <v>184</v>
      </c>
      <c r="E45" s="61">
        <v>47</v>
      </c>
      <c r="F45" s="61">
        <v>33</v>
      </c>
      <c r="G45" s="61">
        <v>22</v>
      </c>
      <c r="H45" s="61">
        <v>17</v>
      </c>
    </row>
    <row r="46" spans="2:8" x14ac:dyDescent="0.3">
      <c r="B46" s="53">
        <v>44</v>
      </c>
      <c r="C46" s="55" t="s">
        <v>372</v>
      </c>
      <c r="D46" s="55" t="s">
        <v>184</v>
      </c>
      <c r="E46" s="55">
        <v>108</v>
      </c>
      <c r="F46" s="55">
        <v>80</v>
      </c>
      <c r="G46" s="55">
        <v>57</v>
      </c>
      <c r="H46" s="55">
        <v>45</v>
      </c>
    </row>
    <row r="47" spans="2:8" x14ac:dyDescent="0.3">
      <c r="B47" s="59">
        <v>45</v>
      </c>
      <c r="C47" s="60" t="s">
        <v>60</v>
      </c>
      <c r="D47" s="60" t="s">
        <v>184</v>
      </c>
      <c r="E47" s="61">
        <v>47</v>
      </c>
      <c r="F47" s="61">
        <v>33</v>
      </c>
      <c r="G47" s="61">
        <v>22</v>
      </c>
      <c r="H47" s="61">
        <v>17</v>
      </c>
    </row>
    <row r="48" spans="2:8" x14ac:dyDescent="0.3">
      <c r="B48" s="59">
        <v>46</v>
      </c>
      <c r="C48" s="61" t="s">
        <v>368</v>
      </c>
      <c r="D48" s="61" t="s">
        <v>184</v>
      </c>
      <c r="E48" s="61">
        <v>47</v>
      </c>
      <c r="F48" s="61">
        <v>33</v>
      </c>
      <c r="G48" s="61">
        <v>22</v>
      </c>
      <c r="H48" s="61">
        <v>17</v>
      </c>
    </row>
    <row r="49" spans="2:8" x14ac:dyDescent="0.3">
      <c r="B49" s="59">
        <v>47</v>
      </c>
      <c r="C49" s="61" t="s">
        <v>373</v>
      </c>
      <c r="D49" s="61" t="s">
        <v>184</v>
      </c>
      <c r="E49" s="61">
        <v>47</v>
      </c>
      <c r="F49" s="61">
        <v>33</v>
      </c>
      <c r="G49" s="61">
        <v>22</v>
      </c>
      <c r="H49" s="61">
        <v>17</v>
      </c>
    </row>
    <row r="50" spans="2:8" x14ac:dyDescent="0.3">
      <c r="B50" s="59">
        <v>48</v>
      </c>
      <c r="C50" s="60" t="s">
        <v>61</v>
      </c>
      <c r="D50" s="60" t="s">
        <v>184</v>
      </c>
      <c r="E50" s="61">
        <v>47</v>
      </c>
      <c r="F50" s="61">
        <v>33</v>
      </c>
      <c r="G50" s="61">
        <v>22</v>
      </c>
      <c r="H50" s="61">
        <v>17</v>
      </c>
    </row>
    <row r="51" spans="2:8" x14ac:dyDescent="0.3">
      <c r="B51" s="56">
        <v>49</v>
      </c>
      <c r="C51" s="57" t="s">
        <v>62</v>
      </c>
      <c r="D51" s="57" t="s">
        <v>184</v>
      </c>
      <c r="E51" s="58">
        <v>77</v>
      </c>
      <c r="F51" s="58">
        <v>57</v>
      </c>
      <c r="G51" s="58">
        <v>40</v>
      </c>
      <c r="H51" s="58">
        <v>32</v>
      </c>
    </row>
    <row r="52" spans="2:8" x14ac:dyDescent="0.3">
      <c r="B52" s="53">
        <v>50</v>
      </c>
      <c r="C52" s="54" t="s">
        <v>63</v>
      </c>
      <c r="D52" s="54" t="s">
        <v>184</v>
      </c>
      <c r="E52" s="55">
        <v>108</v>
      </c>
      <c r="F52" s="55">
        <v>80</v>
      </c>
      <c r="G52" s="55">
        <v>57</v>
      </c>
      <c r="H52" s="55">
        <v>45</v>
      </c>
    </row>
    <row r="53" spans="2:8" x14ac:dyDescent="0.3">
      <c r="B53" s="59">
        <v>51</v>
      </c>
      <c r="C53" s="61" t="s">
        <v>374</v>
      </c>
      <c r="D53" s="61" t="s">
        <v>184</v>
      </c>
      <c r="E53" s="61">
        <v>47</v>
      </c>
      <c r="F53" s="61">
        <v>33</v>
      </c>
      <c r="G53" s="61">
        <v>22</v>
      </c>
      <c r="H53" s="61">
        <v>17</v>
      </c>
    </row>
    <row r="54" spans="2:8" x14ac:dyDescent="0.3">
      <c r="B54" s="53">
        <v>52</v>
      </c>
      <c r="C54" s="54" t="s">
        <v>64</v>
      </c>
      <c r="D54" s="54" t="s">
        <v>184</v>
      </c>
      <c r="E54" s="55">
        <v>108</v>
      </c>
      <c r="F54" s="55">
        <v>80</v>
      </c>
      <c r="G54" s="55">
        <v>57</v>
      </c>
      <c r="H54" s="55">
        <v>45</v>
      </c>
    </row>
    <row r="55" spans="2:8" x14ac:dyDescent="0.3">
      <c r="B55" s="56">
        <v>53</v>
      </c>
      <c r="C55" s="58" t="s">
        <v>375</v>
      </c>
      <c r="D55" s="58" t="s">
        <v>184</v>
      </c>
      <c r="E55" s="58">
        <v>77</v>
      </c>
      <c r="F55" s="58">
        <v>57</v>
      </c>
      <c r="G55" s="58">
        <v>40</v>
      </c>
      <c r="H55" s="58">
        <v>32</v>
      </c>
    </row>
    <row r="56" spans="2:8" x14ac:dyDescent="0.3">
      <c r="B56" s="59">
        <v>54</v>
      </c>
      <c r="C56" s="61" t="s">
        <v>376</v>
      </c>
      <c r="D56" s="61" t="s">
        <v>184</v>
      </c>
      <c r="E56" s="61">
        <v>47</v>
      </c>
      <c r="F56" s="61">
        <v>33</v>
      </c>
      <c r="G56" s="61">
        <v>22</v>
      </c>
      <c r="H56" s="61">
        <v>17</v>
      </c>
    </row>
    <row r="57" spans="2:8" x14ac:dyDescent="0.3">
      <c r="B57" s="59">
        <v>55</v>
      </c>
      <c r="C57" s="60" t="s">
        <v>65</v>
      </c>
      <c r="D57" s="60" t="s">
        <v>184</v>
      </c>
      <c r="E57" s="61">
        <v>47</v>
      </c>
      <c r="F57" s="61">
        <v>33</v>
      </c>
      <c r="G57" s="61">
        <v>22</v>
      </c>
      <c r="H57" s="61">
        <v>17</v>
      </c>
    </row>
    <row r="58" spans="2:8" x14ac:dyDescent="0.3">
      <c r="B58" s="56">
        <v>56</v>
      </c>
      <c r="C58" s="58" t="s">
        <v>377</v>
      </c>
      <c r="D58" s="58" t="s">
        <v>184</v>
      </c>
      <c r="E58" s="58">
        <v>77</v>
      </c>
      <c r="F58" s="58">
        <v>57</v>
      </c>
      <c r="G58" s="58">
        <v>40</v>
      </c>
      <c r="H58" s="58">
        <v>32</v>
      </c>
    </row>
    <row r="59" spans="2:8" x14ac:dyDescent="0.3">
      <c r="B59" s="59">
        <v>57</v>
      </c>
      <c r="C59" s="61" t="s">
        <v>378</v>
      </c>
      <c r="D59" s="61" t="s">
        <v>184</v>
      </c>
      <c r="E59" s="61">
        <v>47</v>
      </c>
      <c r="F59" s="61">
        <v>33</v>
      </c>
      <c r="G59" s="61">
        <v>22</v>
      </c>
      <c r="H59" s="61">
        <v>17</v>
      </c>
    </row>
    <row r="60" spans="2:8" x14ac:dyDescent="0.3">
      <c r="B60" s="59">
        <v>58</v>
      </c>
      <c r="C60" s="61" t="s">
        <v>379</v>
      </c>
      <c r="D60" s="61" t="s">
        <v>184</v>
      </c>
      <c r="E60" s="61">
        <v>47</v>
      </c>
      <c r="F60" s="61">
        <v>33</v>
      </c>
      <c r="G60" s="61">
        <v>22</v>
      </c>
      <c r="H60" s="61">
        <v>17</v>
      </c>
    </row>
    <row r="61" spans="2:8" x14ac:dyDescent="0.3">
      <c r="B61" s="59">
        <v>59</v>
      </c>
      <c r="C61" s="61" t="s">
        <v>380</v>
      </c>
      <c r="D61" s="61" t="s">
        <v>184</v>
      </c>
      <c r="E61" s="61">
        <v>47</v>
      </c>
      <c r="F61" s="61">
        <v>33</v>
      </c>
      <c r="G61" s="61">
        <v>22</v>
      </c>
      <c r="H61" s="61">
        <v>17</v>
      </c>
    </row>
    <row r="62" spans="2:8" x14ac:dyDescent="0.3">
      <c r="B62" s="53">
        <v>60</v>
      </c>
      <c r="C62" s="54" t="s">
        <v>59</v>
      </c>
      <c r="D62" s="54" t="s">
        <v>184</v>
      </c>
      <c r="E62" s="55">
        <v>108</v>
      </c>
      <c r="F62" s="55">
        <v>80</v>
      </c>
      <c r="G62" s="55">
        <v>57</v>
      </c>
      <c r="H62" s="55">
        <v>45</v>
      </c>
    </row>
    <row r="63" spans="2:8" x14ac:dyDescent="0.3">
      <c r="B63" s="56">
        <v>61</v>
      </c>
      <c r="C63" s="57" t="s">
        <v>66</v>
      </c>
      <c r="D63" s="57" t="s">
        <v>184</v>
      </c>
      <c r="E63" s="58">
        <v>77</v>
      </c>
      <c r="F63" s="58">
        <v>57</v>
      </c>
      <c r="G63" s="58">
        <v>40</v>
      </c>
      <c r="H63" s="58">
        <v>32</v>
      </c>
    </row>
    <row r="64" spans="2:8" x14ac:dyDescent="0.3">
      <c r="B64" s="53">
        <v>62</v>
      </c>
      <c r="C64" s="54" t="s">
        <v>67</v>
      </c>
      <c r="D64" s="54" t="s">
        <v>184</v>
      </c>
      <c r="E64" s="55">
        <v>108</v>
      </c>
      <c r="F64" s="55">
        <v>80</v>
      </c>
      <c r="G64" s="55">
        <v>57</v>
      </c>
      <c r="H64" s="55">
        <v>45</v>
      </c>
    </row>
    <row r="65" spans="2:8" x14ac:dyDescent="0.3">
      <c r="B65" s="53">
        <v>63</v>
      </c>
      <c r="C65" s="55" t="s">
        <v>381</v>
      </c>
      <c r="D65" s="55" t="s">
        <v>184</v>
      </c>
      <c r="E65" s="55">
        <v>108</v>
      </c>
      <c r="F65" s="55">
        <v>80</v>
      </c>
      <c r="G65" s="55">
        <v>57</v>
      </c>
      <c r="H65" s="55">
        <v>45</v>
      </c>
    </row>
    <row r="66" spans="2:8" x14ac:dyDescent="0.3">
      <c r="B66" s="56">
        <v>64</v>
      </c>
      <c r="C66" s="58" t="s">
        <v>382</v>
      </c>
      <c r="D66" s="58" t="s">
        <v>184</v>
      </c>
      <c r="E66" s="58">
        <v>77</v>
      </c>
      <c r="F66" s="58">
        <v>57</v>
      </c>
      <c r="G66" s="58">
        <v>40</v>
      </c>
      <c r="H66" s="58">
        <v>32</v>
      </c>
    </row>
    <row r="67" spans="2:8" x14ac:dyDescent="0.3">
      <c r="B67" s="59">
        <v>65</v>
      </c>
      <c r="C67" s="61" t="s">
        <v>383</v>
      </c>
      <c r="D67" s="61" t="s">
        <v>184</v>
      </c>
      <c r="E67" s="61">
        <v>47</v>
      </c>
      <c r="F67" s="61">
        <v>33</v>
      </c>
      <c r="G67" s="61">
        <v>22</v>
      </c>
      <c r="H67" s="61">
        <v>17</v>
      </c>
    </row>
    <row r="68" spans="2:8" x14ac:dyDescent="0.3">
      <c r="B68" s="53">
        <v>66</v>
      </c>
      <c r="C68" s="55" t="s">
        <v>384</v>
      </c>
      <c r="D68" s="55" t="s">
        <v>184</v>
      </c>
      <c r="E68" s="55">
        <v>108</v>
      </c>
      <c r="F68" s="55">
        <v>80</v>
      </c>
      <c r="G68" s="55">
        <v>57</v>
      </c>
      <c r="H68" s="55">
        <v>45</v>
      </c>
    </row>
    <row r="69" spans="2:8" x14ac:dyDescent="0.3">
      <c r="B69" s="56">
        <v>67</v>
      </c>
      <c r="C69" s="57" t="s">
        <v>68</v>
      </c>
      <c r="D69" s="57" t="s">
        <v>184</v>
      </c>
      <c r="E69" s="58">
        <v>77</v>
      </c>
      <c r="F69" s="58">
        <v>57</v>
      </c>
      <c r="G69" s="58">
        <v>40</v>
      </c>
      <c r="H69" s="58">
        <v>32</v>
      </c>
    </row>
    <row r="70" spans="2:8" x14ac:dyDescent="0.3">
      <c r="B70" s="59">
        <v>68</v>
      </c>
      <c r="C70" s="60" t="s">
        <v>69</v>
      </c>
      <c r="D70" s="60" t="s">
        <v>184</v>
      </c>
      <c r="E70" s="61">
        <v>47</v>
      </c>
      <c r="F70" s="61">
        <v>33</v>
      </c>
      <c r="G70" s="61">
        <v>22</v>
      </c>
      <c r="H70" s="61">
        <v>17</v>
      </c>
    </row>
    <row r="71" spans="2:8" x14ac:dyDescent="0.3">
      <c r="B71" s="56">
        <v>69</v>
      </c>
      <c r="C71" s="58" t="s">
        <v>385</v>
      </c>
      <c r="D71" s="58" t="s">
        <v>184</v>
      </c>
      <c r="E71" s="58">
        <v>77</v>
      </c>
      <c r="F71" s="58">
        <v>57</v>
      </c>
      <c r="G71" s="58">
        <v>40</v>
      </c>
      <c r="H71" s="58">
        <v>32</v>
      </c>
    </row>
    <row r="72" spans="2:8" x14ac:dyDescent="0.3">
      <c r="B72" s="53">
        <v>70</v>
      </c>
      <c r="C72" s="55" t="s">
        <v>386</v>
      </c>
      <c r="D72" s="55" t="s">
        <v>184</v>
      </c>
      <c r="E72" s="55">
        <v>108</v>
      </c>
      <c r="F72" s="55">
        <v>80</v>
      </c>
      <c r="G72" s="55">
        <v>57</v>
      </c>
      <c r="H72" s="55">
        <v>45</v>
      </c>
    </row>
    <row r="73" spans="2:8" x14ac:dyDescent="0.3">
      <c r="B73" s="56">
        <v>71</v>
      </c>
      <c r="C73" s="58" t="s">
        <v>387</v>
      </c>
      <c r="D73" s="58" t="s">
        <v>184</v>
      </c>
      <c r="E73" s="58">
        <v>77</v>
      </c>
      <c r="F73" s="58">
        <v>57</v>
      </c>
      <c r="G73" s="58">
        <v>40</v>
      </c>
      <c r="H73" s="58">
        <v>32</v>
      </c>
    </row>
    <row r="74" spans="2:8" x14ac:dyDescent="0.3">
      <c r="B74" s="59">
        <v>72</v>
      </c>
      <c r="C74" s="60" t="s">
        <v>212</v>
      </c>
      <c r="D74" s="60" t="s">
        <v>184</v>
      </c>
      <c r="E74" s="61">
        <v>47</v>
      </c>
      <c r="F74" s="61">
        <v>33</v>
      </c>
      <c r="G74" s="61">
        <v>22</v>
      </c>
      <c r="H74" s="61">
        <v>17</v>
      </c>
    </row>
    <row r="75" spans="2:8" x14ac:dyDescent="0.3">
      <c r="B75" s="56">
        <v>73</v>
      </c>
      <c r="C75" s="57" t="s">
        <v>70</v>
      </c>
      <c r="D75" s="57" t="s">
        <v>184</v>
      </c>
      <c r="E75" s="58">
        <v>77</v>
      </c>
      <c r="F75" s="58">
        <v>57</v>
      </c>
      <c r="G75" s="58">
        <v>40</v>
      </c>
      <c r="H75" s="58">
        <v>32</v>
      </c>
    </row>
    <row r="76" spans="2:8" x14ac:dyDescent="0.3">
      <c r="B76" s="59">
        <v>74</v>
      </c>
      <c r="C76" s="60" t="s">
        <v>71</v>
      </c>
      <c r="D76" s="60" t="s">
        <v>184</v>
      </c>
      <c r="E76" s="61">
        <v>47</v>
      </c>
      <c r="F76" s="61">
        <v>33</v>
      </c>
      <c r="G76" s="61">
        <v>22</v>
      </c>
      <c r="H76" s="61">
        <v>17</v>
      </c>
    </row>
    <row r="77" spans="2:8" x14ac:dyDescent="0.3">
      <c r="B77" s="56">
        <v>75</v>
      </c>
      <c r="C77" s="57" t="s">
        <v>206</v>
      </c>
      <c r="D77" s="57" t="s">
        <v>184</v>
      </c>
      <c r="E77" s="58">
        <v>77</v>
      </c>
      <c r="F77" s="58">
        <v>57</v>
      </c>
      <c r="G77" s="58">
        <v>40</v>
      </c>
      <c r="H77" s="58">
        <v>32</v>
      </c>
    </row>
    <row r="78" spans="2:8" x14ac:dyDescent="0.3">
      <c r="B78" s="59">
        <v>76</v>
      </c>
      <c r="C78" s="61" t="s">
        <v>388</v>
      </c>
      <c r="D78" s="61" t="s">
        <v>184</v>
      </c>
      <c r="E78" s="61">
        <v>47</v>
      </c>
      <c r="F78" s="61">
        <v>33</v>
      </c>
      <c r="G78" s="61">
        <v>22</v>
      </c>
      <c r="H78" s="61">
        <v>17</v>
      </c>
    </row>
    <row r="79" spans="2:8" x14ac:dyDescent="0.3">
      <c r="B79" s="59">
        <v>77</v>
      </c>
      <c r="C79" s="61" t="s">
        <v>389</v>
      </c>
      <c r="D79" s="61" t="s">
        <v>184</v>
      </c>
      <c r="E79" s="61">
        <v>47</v>
      </c>
      <c r="F79" s="61">
        <v>33</v>
      </c>
      <c r="G79" s="61">
        <v>22</v>
      </c>
      <c r="H79" s="61">
        <v>17</v>
      </c>
    </row>
    <row r="80" spans="2:8" x14ac:dyDescent="0.3">
      <c r="B80" s="59">
        <v>78</v>
      </c>
      <c r="C80" s="61" t="s">
        <v>390</v>
      </c>
      <c r="D80" s="61" t="s">
        <v>184</v>
      </c>
      <c r="E80" s="61">
        <v>47</v>
      </c>
      <c r="F80" s="61">
        <v>33</v>
      </c>
      <c r="G80" s="61">
        <v>22</v>
      </c>
      <c r="H80" s="61">
        <v>17</v>
      </c>
    </row>
    <row r="81" spans="2:8" x14ac:dyDescent="0.3">
      <c r="B81" s="59">
        <v>79</v>
      </c>
      <c r="C81" s="61" t="s">
        <v>391</v>
      </c>
      <c r="D81" s="61" t="s">
        <v>184</v>
      </c>
      <c r="E81" s="61">
        <v>47</v>
      </c>
      <c r="F81" s="61">
        <v>33</v>
      </c>
      <c r="G81" s="61">
        <v>22</v>
      </c>
      <c r="H81" s="61">
        <v>17</v>
      </c>
    </row>
    <row r="82" spans="2:8" x14ac:dyDescent="0.3">
      <c r="B82" s="53">
        <v>80</v>
      </c>
      <c r="C82" s="55" t="s">
        <v>392</v>
      </c>
      <c r="D82" s="55" t="s">
        <v>184</v>
      </c>
      <c r="E82" s="55">
        <v>108</v>
      </c>
      <c r="F82" s="55">
        <v>80</v>
      </c>
      <c r="G82" s="55">
        <v>57</v>
      </c>
      <c r="H82" s="55">
        <v>45</v>
      </c>
    </row>
    <row r="83" spans="2:8" x14ac:dyDescent="0.3">
      <c r="B83" s="59">
        <v>81</v>
      </c>
      <c r="C83" s="61" t="s">
        <v>393</v>
      </c>
      <c r="D83" s="61" t="s">
        <v>184</v>
      </c>
      <c r="E83" s="61">
        <v>47</v>
      </c>
      <c r="F83" s="61">
        <v>33</v>
      </c>
      <c r="G83" s="61">
        <v>22</v>
      </c>
      <c r="H83" s="61">
        <v>17</v>
      </c>
    </row>
    <row r="84" spans="2:8" x14ac:dyDescent="0.3">
      <c r="B84" s="56">
        <v>82</v>
      </c>
      <c r="C84" s="57" t="s">
        <v>72</v>
      </c>
      <c r="D84" s="57" t="s">
        <v>184</v>
      </c>
      <c r="E84" s="58">
        <v>77</v>
      </c>
      <c r="F84" s="58">
        <v>57</v>
      </c>
      <c r="G84" s="58">
        <v>40</v>
      </c>
      <c r="H84" s="58">
        <v>32</v>
      </c>
    </row>
    <row r="85" spans="2:8" x14ac:dyDescent="0.3">
      <c r="B85" s="59">
        <v>83</v>
      </c>
      <c r="C85" s="61" t="s">
        <v>394</v>
      </c>
      <c r="D85" s="61" t="s">
        <v>184</v>
      </c>
      <c r="E85" s="61">
        <v>47</v>
      </c>
      <c r="F85" s="61">
        <v>33</v>
      </c>
      <c r="G85" s="61">
        <v>22</v>
      </c>
      <c r="H85" s="61">
        <v>17</v>
      </c>
    </row>
    <row r="86" spans="2:8" x14ac:dyDescent="0.3">
      <c r="B86" s="53">
        <v>84</v>
      </c>
      <c r="C86" s="55" t="s">
        <v>395</v>
      </c>
      <c r="D86" s="55" t="s">
        <v>184</v>
      </c>
      <c r="E86" s="55">
        <v>108</v>
      </c>
      <c r="F86" s="55">
        <v>80</v>
      </c>
      <c r="G86" s="55">
        <v>57</v>
      </c>
      <c r="H86" s="55">
        <v>45</v>
      </c>
    </row>
    <row r="87" spans="2:8" x14ac:dyDescent="0.3">
      <c r="B87" s="56">
        <v>85</v>
      </c>
      <c r="C87" s="57" t="s">
        <v>73</v>
      </c>
      <c r="D87" s="57" t="s">
        <v>184</v>
      </c>
      <c r="E87" s="58">
        <v>77</v>
      </c>
      <c r="F87" s="58">
        <v>57</v>
      </c>
      <c r="G87" s="58">
        <v>40</v>
      </c>
      <c r="H87" s="58">
        <v>32</v>
      </c>
    </row>
    <row r="88" spans="2:8" x14ac:dyDescent="0.3">
      <c r="B88" s="59">
        <v>86</v>
      </c>
      <c r="C88" s="61" t="s">
        <v>396</v>
      </c>
      <c r="D88" s="61" t="s">
        <v>184</v>
      </c>
      <c r="E88" s="61">
        <v>47</v>
      </c>
      <c r="F88" s="61">
        <v>33</v>
      </c>
      <c r="G88" s="61">
        <v>22</v>
      </c>
      <c r="H88" s="61">
        <v>17</v>
      </c>
    </row>
    <row r="89" spans="2:8" x14ac:dyDescent="0.3">
      <c r="B89" s="56">
        <v>87</v>
      </c>
      <c r="C89" s="58" t="s">
        <v>397</v>
      </c>
      <c r="D89" s="58" t="s">
        <v>184</v>
      </c>
      <c r="E89" s="58">
        <v>77</v>
      </c>
      <c r="F89" s="58">
        <v>57</v>
      </c>
      <c r="G89" s="58">
        <v>40</v>
      </c>
      <c r="H89" s="58">
        <v>32</v>
      </c>
    </row>
    <row r="90" spans="2:8" x14ac:dyDescent="0.3">
      <c r="B90" s="59">
        <v>88</v>
      </c>
      <c r="C90" s="61" t="s">
        <v>398</v>
      </c>
      <c r="D90" s="61" t="s">
        <v>184</v>
      </c>
      <c r="E90" s="61">
        <v>47</v>
      </c>
      <c r="F90" s="61">
        <v>33</v>
      </c>
      <c r="G90" s="61">
        <v>22</v>
      </c>
      <c r="H90" s="61">
        <v>17</v>
      </c>
    </row>
    <row r="91" spans="2:8" x14ac:dyDescent="0.3">
      <c r="B91" s="56">
        <v>89</v>
      </c>
      <c r="C91" s="58" t="s">
        <v>399</v>
      </c>
      <c r="D91" s="58" t="s">
        <v>184</v>
      </c>
      <c r="E91" s="58">
        <v>77</v>
      </c>
      <c r="F91" s="58">
        <v>57</v>
      </c>
      <c r="G91" s="58">
        <v>40</v>
      </c>
      <c r="H91" s="58">
        <v>32</v>
      </c>
    </row>
    <row r="92" spans="2:8" x14ac:dyDescent="0.3">
      <c r="B92" s="59">
        <v>90</v>
      </c>
      <c r="C92" s="60" t="s">
        <v>74</v>
      </c>
      <c r="D92" s="60" t="s">
        <v>184</v>
      </c>
      <c r="E92" s="61">
        <v>47</v>
      </c>
      <c r="F92" s="61">
        <v>33</v>
      </c>
      <c r="G92" s="61">
        <v>22</v>
      </c>
      <c r="H92" s="61">
        <v>17</v>
      </c>
    </row>
    <row r="93" spans="2:8" x14ac:dyDescent="0.3">
      <c r="B93" s="59">
        <v>91</v>
      </c>
      <c r="C93" s="60" t="s">
        <v>75</v>
      </c>
      <c r="D93" s="60" t="s">
        <v>184</v>
      </c>
      <c r="E93" s="61">
        <v>47</v>
      </c>
      <c r="F93" s="61">
        <v>33</v>
      </c>
      <c r="G93" s="61">
        <v>22</v>
      </c>
      <c r="H93" s="61">
        <v>17</v>
      </c>
    </row>
    <row r="94" spans="2:8" x14ac:dyDescent="0.3">
      <c r="B94" s="59">
        <v>92</v>
      </c>
      <c r="C94" s="60" t="s">
        <v>76</v>
      </c>
      <c r="D94" s="60" t="s">
        <v>184</v>
      </c>
      <c r="E94" s="61">
        <v>47</v>
      </c>
      <c r="F94" s="61">
        <v>33</v>
      </c>
      <c r="G94" s="61">
        <v>22</v>
      </c>
      <c r="H94" s="61">
        <v>17</v>
      </c>
    </row>
    <row r="95" spans="2:8" x14ac:dyDescent="0.3">
      <c r="B95" s="56">
        <v>93</v>
      </c>
      <c r="C95" s="57" t="s">
        <v>77</v>
      </c>
      <c r="D95" s="57" t="s">
        <v>184</v>
      </c>
      <c r="E95" s="58">
        <v>77</v>
      </c>
      <c r="F95" s="58">
        <v>57</v>
      </c>
      <c r="G95" s="58">
        <v>40</v>
      </c>
      <c r="H95" s="58">
        <v>32</v>
      </c>
    </row>
    <row r="96" spans="2:8" x14ac:dyDescent="0.3">
      <c r="B96" s="56">
        <v>94</v>
      </c>
      <c r="C96" s="57" t="s">
        <v>78</v>
      </c>
      <c r="D96" s="57" t="s">
        <v>184</v>
      </c>
      <c r="E96" s="58">
        <v>77</v>
      </c>
      <c r="F96" s="58">
        <v>57</v>
      </c>
      <c r="G96" s="58">
        <v>40</v>
      </c>
      <c r="H96" s="58">
        <v>32</v>
      </c>
    </row>
    <row r="97" spans="2:8" x14ac:dyDescent="0.3">
      <c r="B97" s="50">
        <v>95</v>
      </c>
      <c r="C97" s="51" t="s">
        <v>52</v>
      </c>
      <c r="D97" s="51" t="s">
        <v>184</v>
      </c>
      <c r="E97" s="52">
        <v>166</v>
      </c>
      <c r="F97" s="52">
        <v>132</v>
      </c>
      <c r="G97" s="52">
        <v>102</v>
      </c>
      <c r="H97" s="52">
        <v>92</v>
      </c>
    </row>
    <row r="98" spans="2:8" x14ac:dyDescent="0.3">
      <c r="B98" s="53">
        <v>96</v>
      </c>
      <c r="C98" s="55" t="s">
        <v>400</v>
      </c>
      <c r="D98" s="55" t="s">
        <v>184</v>
      </c>
      <c r="E98" s="55">
        <v>108</v>
      </c>
      <c r="F98" s="55">
        <v>80</v>
      </c>
      <c r="G98" s="55">
        <v>57</v>
      </c>
      <c r="H98" s="55">
        <v>45</v>
      </c>
    </row>
    <row r="99" spans="2:8" x14ac:dyDescent="0.3">
      <c r="B99" s="56">
        <v>97</v>
      </c>
      <c r="C99" s="58" t="s">
        <v>401</v>
      </c>
      <c r="D99" s="58" t="s">
        <v>184</v>
      </c>
      <c r="E99" s="58">
        <v>77</v>
      </c>
      <c r="F99" s="58">
        <v>57</v>
      </c>
      <c r="G99" s="58">
        <v>40</v>
      </c>
      <c r="H99" s="58">
        <v>32</v>
      </c>
    </row>
    <row r="100" spans="2:8" x14ac:dyDescent="0.3">
      <c r="B100" s="56">
        <v>98</v>
      </c>
      <c r="C100" s="57" t="s">
        <v>79</v>
      </c>
      <c r="D100" s="57" t="s">
        <v>184</v>
      </c>
      <c r="E100" s="58">
        <v>77</v>
      </c>
      <c r="F100" s="58">
        <v>57</v>
      </c>
      <c r="G100" s="58">
        <v>40</v>
      </c>
      <c r="H100" s="58">
        <v>32</v>
      </c>
    </row>
    <row r="101" spans="2:8" x14ac:dyDescent="0.3">
      <c r="B101" s="56">
        <v>99</v>
      </c>
      <c r="C101" s="57" t="s">
        <v>213</v>
      </c>
      <c r="D101" s="57" t="s">
        <v>184</v>
      </c>
      <c r="E101" s="58">
        <v>77</v>
      </c>
      <c r="F101" s="58">
        <v>57</v>
      </c>
      <c r="G101" s="58">
        <v>40</v>
      </c>
      <c r="H101" s="58">
        <v>32</v>
      </c>
    </row>
    <row r="102" spans="2:8" x14ac:dyDescent="0.3">
      <c r="B102" s="56">
        <v>100</v>
      </c>
      <c r="C102" s="58" t="s">
        <v>402</v>
      </c>
      <c r="D102" s="58" t="s">
        <v>184</v>
      </c>
      <c r="E102" s="58">
        <v>77</v>
      </c>
      <c r="F102" s="58">
        <v>57</v>
      </c>
      <c r="G102" s="58">
        <v>40</v>
      </c>
      <c r="H102" s="58">
        <v>32</v>
      </c>
    </row>
    <row r="103" spans="2:8" x14ac:dyDescent="0.3">
      <c r="B103" s="59">
        <v>101</v>
      </c>
      <c r="C103" s="61" t="s">
        <v>403</v>
      </c>
      <c r="D103" s="61" t="s">
        <v>184</v>
      </c>
      <c r="E103" s="61">
        <v>47</v>
      </c>
      <c r="F103" s="61">
        <v>33</v>
      </c>
      <c r="G103" s="61">
        <v>22</v>
      </c>
      <c r="H103" s="61">
        <v>17</v>
      </c>
    </row>
    <row r="104" spans="2:8" x14ac:dyDescent="0.3">
      <c r="B104" s="53">
        <v>102</v>
      </c>
      <c r="C104" s="54" t="s">
        <v>159</v>
      </c>
      <c r="D104" s="54" t="s">
        <v>184</v>
      </c>
      <c r="E104" s="55">
        <v>108</v>
      </c>
      <c r="F104" s="55">
        <v>80</v>
      </c>
      <c r="G104" s="55">
        <v>57</v>
      </c>
      <c r="H104" s="55">
        <v>45</v>
      </c>
    </row>
    <row r="105" spans="2:8" x14ac:dyDescent="0.3">
      <c r="B105" s="59">
        <v>103</v>
      </c>
      <c r="C105" s="60" t="s">
        <v>80</v>
      </c>
      <c r="D105" s="60" t="s">
        <v>184</v>
      </c>
      <c r="E105" s="61">
        <v>47</v>
      </c>
      <c r="F105" s="61">
        <v>33</v>
      </c>
      <c r="G105" s="61">
        <v>22</v>
      </c>
      <c r="H105" s="61">
        <v>17</v>
      </c>
    </row>
    <row r="106" spans="2:8" x14ac:dyDescent="0.3">
      <c r="B106" s="59">
        <v>104</v>
      </c>
      <c r="C106" s="60" t="s">
        <v>81</v>
      </c>
      <c r="D106" s="60" t="s">
        <v>184</v>
      </c>
      <c r="E106" s="61">
        <v>47</v>
      </c>
      <c r="F106" s="61">
        <v>33</v>
      </c>
      <c r="G106" s="61">
        <v>22</v>
      </c>
      <c r="H106" s="61">
        <v>17</v>
      </c>
    </row>
    <row r="107" spans="2:8" x14ac:dyDescent="0.3">
      <c r="B107" s="53">
        <v>105</v>
      </c>
      <c r="C107" s="54" t="s">
        <v>82</v>
      </c>
      <c r="D107" s="54" t="s">
        <v>184</v>
      </c>
      <c r="E107" s="55">
        <v>108</v>
      </c>
      <c r="F107" s="55">
        <v>80</v>
      </c>
      <c r="G107" s="55">
        <v>57</v>
      </c>
      <c r="H107" s="55">
        <v>45</v>
      </c>
    </row>
    <row r="108" spans="2:8" x14ac:dyDescent="0.3">
      <c r="B108" s="59">
        <v>106</v>
      </c>
      <c r="C108" s="61" t="s">
        <v>404</v>
      </c>
      <c r="D108" s="61" t="s">
        <v>184</v>
      </c>
      <c r="E108" s="61">
        <v>47</v>
      </c>
      <c r="F108" s="61">
        <v>33</v>
      </c>
      <c r="G108" s="61">
        <v>22</v>
      </c>
      <c r="H108" s="61">
        <v>17</v>
      </c>
    </row>
    <row r="109" spans="2:8" x14ac:dyDescent="0.3">
      <c r="B109" s="59">
        <v>107</v>
      </c>
      <c r="C109" s="61" t="s">
        <v>405</v>
      </c>
      <c r="D109" s="61" t="s">
        <v>184</v>
      </c>
      <c r="E109" s="61">
        <v>47</v>
      </c>
      <c r="F109" s="61">
        <v>33</v>
      </c>
      <c r="G109" s="61">
        <v>22</v>
      </c>
      <c r="H109" s="61">
        <v>17</v>
      </c>
    </row>
    <row r="110" spans="2:8" x14ac:dyDescent="0.3">
      <c r="B110" s="53">
        <v>108</v>
      </c>
      <c r="C110" s="54" t="s">
        <v>83</v>
      </c>
      <c r="D110" s="54" t="s">
        <v>184</v>
      </c>
      <c r="E110" s="55">
        <v>108</v>
      </c>
      <c r="F110" s="55">
        <v>80</v>
      </c>
      <c r="G110" s="55">
        <v>57</v>
      </c>
      <c r="H110" s="55">
        <v>45</v>
      </c>
    </row>
    <row r="111" spans="2:8" x14ac:dyDescent="0.3">
      <c r="B111" s="59">
        <v>109</v>
      </c>
      <c r="C111" s="61" t="s">
        <v>406</v>
      </c>
      <c r="D111" s="61" t="s">
        <v>184</v>
      </c>
      <c r="E111" s="61">
        <v>47</v>
      </c>
      <c r="F111" s="61">
        <v>33</v>
      </c>
      <c r="G111" s="61">
        <v>22</v>
      </c>
      <c r="H111" s="61">
        <v>17</v>
      </c>
    </row>
    <row r="112" spans="2:8" x14ac:dyDescent="0.3">
      <c r="B112" s="59">
        <v>110</v>
      </c>
      <c r="C112" s="61" t="s">
        <v>407</v>
      </c>
      <c r="D112" s="61" t="s">
        <v>184</v>
      </c>
      <c r="E112" s="61">
        <v>47</v>
      </c>
      <c r="F112" s="61">
        <v>33</v>
      </c>
      <c r="G112" s="61">
        <v>22</v>
      </c>
      <c r="H112" s="61">
        <v>17</v>
      </c>
    </row>
    <row r="113" spans="2:8" x14ac:dyDescent="0.3">
      <c r="B113" s="59">
        <v>111</v>
      </c>
      <c r="C113" s="60" t="s">
        <v>84</v>
      </c>
      <c r="D113" s="60" t="s">
        <v>184</v>
      </c>
      <c r="E113" s="61">
        <v>47</v>
      </c>
      <c r="F113" s="61">
        <v>33</v>
      </c>
      <c r="G113" s="61">
        <v>22</v>
      </c>
      <c r="H113" s="61">
        <v>17</v>
      </c>
    </row>
    <row r="114" spans="2:8" x14ac:dyDescent="0.3">
      <c r="B114" s="59">
        <v>112</v>
      </c>
      <c r="C114" s="60" t="s">
        <v>85</v>
      </c>
      <c r="D114" s="60" t="s">
        <v>184</v>
      </c>
      <c r="E114" s="61">
        <v>47</v>
      </c>
      <c r="F114" s="61">
        <v>33</v>
      </c>
      <c r="G114" s="61">
        <v>22</v>
      </c>
      <c r="H114" s="61">
        <v>17</v>
      </c>
    </row>
    <row r="115" spans="2:8" x14ac:dyDescent="0.3">
      <c r="B115" s="59">
        <v>113</v>
      </c>
      <c r="C115" s="61" t="s">
        <v>408</v>
      </c>
      <c r="D115" s="61" t="s">
        <v>184</v>
      </c>
      <c r="E115" s="61">
        <v>47</v>
      </c>
      <c r="F115" s="61">
        <v>33</v>
      </c>
      <c r="G115" s="61">
        <v>22</v>
      </c>
      <c r="H115" s="61">
        <v>17</v>
      </c>
    </row>
    <row r="116" spans="2:8" x14ac:dyDescent="0.3">
      <c r="B116" s="59">
        <v>114</v>
      </c>
      <c r="C116" s="61" t="s">
        <v>409</v>
      </c>
      <c r="D116" s="61" t="s">
        <v>184</v>
      </c>
      <c r="E116" s="61">
        <v>47</v>
      </c>
      <c r="F116" s="61">
        <v>33</v>
      </c>
      <c r="G116" s="61">
        <v>22</v>
      </c>
      <c r="H116" s="61">
        <v>17</v>
      </c>
    </row>
    <row r="117" spans="2:8" x14ac:dyDescent="0.3">
      <c r="B117" s="59">
        <v>115</v>
      </c>
      <c r="C117" s="61" t="s">
        <v>410</v>
      </c>
      <c r="D117" s="61" t="s">
        <v>184</v>
      </c>
      <c r="E117" s="61">
        <v>47</v>
      </c>
      <c r="F117" s="61">
        <v>33</v>
      </c>
      <c r="G117" s="61">
        <v>22</v>
      </c>
      <c r="H117" s="61">
        <v>17</v>
      </c>
    </row>
    <row r="118" spans="2:8" x14ac:dyDescent="0.3">
      <c r="B118" s="59">
        <v>116</v>
      </c>
      <c r="C118" s="61" t="s">
        <v>411</v>
      </c>
      <c r="D118" s="61" t="s">
        <v>184</v>
      </c>
      <c r="E118" s="61">
        <v>47</v>
      </c>
      <c r="F118" s="61">
        <v>33</v>
      </c>
      <c r="G118" s="61">
        <v>22</v>
      </c>
      <c r="H118" s="61">
        <v>17</v>
      </c>
    </row>
    <row r="119" spans="2:8" x14ac:dyDescent="0.3">
      <c r="B119" s="53">
        <v>117</v>
      </c>
      <c r="C119" s="54" t="s">
        <v>86</v>
      </c>
      <c r="D119" s="54" t="s">
        <v>184</v>
      </c>
      <c r="E119" s="55">
        <v>108</v>
      </c>
      <c r="F119" s="55">
        <v>80</v>
      </c>
      <c r="G119" s="55">
        <v>57</v>
      </c>
      <c r="H119" s="55">
        <v>45</v>
      </c>
    </row>
    <row r="120" spans="2:8" x14ac:dyDescent="0.3">
      <c r="B120" s="56">
        <v>118</v>
      </c>
      <c r="C120" s="58" t="s">
        <v>412</v>
      </c>
      <c r="D120" s="58" t="s">
        <v>184</v>
      </c>
      <c r="E120" s="58">
        <v>77</v>
      </c>
      <c r="F120" s="58">
        <v>57</v>
      </c>
      <c r="G120" s="58">
        <v>40</v>
      </c>
      <c r="H120" s="58">
        <v>32</v>
      </c>
    </row>
    <row r="121" spans="2:8" x14ac:dyDescent="0.3">
      <c r="B121" s="59">
        <v>119</v>
      </c>
      <c r="C121" s="60" t="s">
        <v>87</v>
      </c>
      <c r="D121" s="60" t="s">
        <v>184</v>
      </c>
      <c r="E121" s="61">
        <v>47</v>
      </c>
      <c r="F121" s="61">
        <v>33</v>
      </c>
      <c r="G121" s="61">
        <v>22</v>
      </c>
      <c r="H121" s="61">
        <v>17</v>
      </c>
    </row>
    <row r="122" spans="2:8" x14ac:dyDescent="0.3">
      <c r="B122" s="59">
        <v>120</v>
      </c>
      <c r="C122" s="60" t="s">
        <v>88</v>
      </c>
      <c r="D122" s="60" t="s">
        <v>184</v>
      </c>
      <c r="E122" s="61">
        <v>47</v>
      </c>
      <c r="F122" s="61">
        <v>33</v>
      </c>
      <c r="G122" s="61">
        <v>22</v>
      </c>
      <c r="H122" s="61">
        <v>17</v>
      </c>
    </row>
    <row r="123" spans="2:8" x14ac:dyDescent="0.3">
      <c r="B123" s="53">
        <v>121</v>
      </c>
      <c r="C123" s="54" t="s">
        <v>89</v>
      </c>
      <c r="D123" s="54" t="s">
        <v>184</v>
      </c>
      <c r="E123" s="55">
        <v>108</v>
      </c>
      <c r="F123" s="55">
        <v>80</v>
      </c>
      <c r="G123" s="55">
        <v>57</v>
      </c>
      <c r="H123" s="55">
        <v>45</v>
      </c>
    </row>
    <row r="124" spans="2:8" x14ac:dyDescent="0.3">
      <c r="B124" s="56">
        <v>122</v>
      </c>
      <c r="C124" s="57" t="s">
        <v>90</v>
      </c>
      <c r="D124" s="57" t="s">
        <v>184</v>
      </c>
      <c r="E124" s="58">
        <v>77</v>
      </c>
      <c r="F124" s="58">
        <v>57</v>
      </c>
      <c r="G124" s="58">
        <v>40</v>
      </c>
      <c r="H124" s="58">
        <v>32</v>
      </c>
    </row>
    <row r="125" spans="2:8" x14ac:dyDescent="0.3">
      <c r="B125" s="56">
        <v>123</v>
      </c>
      <c r="C125" s="58" t="s">
        <v>413</v>
      </c>
      <c r="D125" s="58" t="s">
        <v>184</v>
      </c>
      <c r="E125" s="58">
        <v>77</v>
      </c>
      <c r="F125" s="58">
        <v>57</v>
      </c>
      <c r="G125" s="58">
        <v>40</v>
      </c>
      <c r="H125" s="58">
        <v>32</v>
      </c>
    </row>
    <row r="126" spans="2:8" x14ac:dyDescent="0.3">
      <c r="B126" s="59">
        <v>124</v>
      </c>
      <c r="C126" s="60" t="s">
        <v>200</v>
      </c>
      <c r="D126" s="60" t="s">
        <v>184</v>
      </c>
      <c r="E126" s="61">
        <v>47</v>
      </c>
      <c r="F126" s="61">
        <v>33</v>
      </c>
      <c r="G126" s="61">
        <v>22</v>
      </c>
      <c r="H126" s="61">
        <v>17</v>
      </c>
    </row>
    <row r="127" spans="2:8" x14ac:dyDescent="0.3">
      <c r="B127" s="56">
        <v>125</v>
      </c>
      <c r="C127" s="58" t="s">
        <v>414</v>
      </c>
      <c r="D127" s="58" t="s">
        <v>184</v>
      </c>
      <c r="E127" s="58">
        <v>77</v>
      </c>
      <c r="F127" s="58">
        <v>57</v>
      </c>
      <c r="G127" s="58">
        <v>40</v>
      </c>
      <c r="H127" s="58">
        <v>32</v>
      </c>
    </row>
    <row r="128" spans="2:8" x14ac:dyDescent="0.3">
      <c r="B128" s="59">
        <v>126</v>
      </c>
      <c r="C128" s="61" t="s">
        <v>415</v>
      </c>
      <c r="D128" s="61" t="s">
        <v>184</v>
      </c>
      <c r="E128" s="61">
        <v>47</v>
      </c>
      <c r="F128" s="61">
        <v>33</v>
      </c>
      <c r="G128" s="61">
        <v>22</v>
      </c>
      <c r="H128" s="61">
        <v>17</v>
      </c>
    </row>
    <row r="129" spans="2:8" x14ac:dyDescent="0.3">
      <c r="B129" s="59">
        <v>127</v>
      </c>
      <c r="C129" s="60" t="s">
        <v>91</v>
      </c>
      <c r="D129" s="60" t="s">
        <v>184</v>
      </c>
      <c r="E129" s="61">
        <v>47</v>
      </c>
      <c r="F129" s="61">
        <v>33</v>
      </c>
      <c r="G129" s="61">
        <v>22</v>
      </c>
      <c r="H129" s="61">
        <v>17</v>
      </c>
    </row>
    <row r="130" spans="2:8" x14ac:dyDescent="0.3">
      <c r="B130" s="59">
        <v>128</v>
      </c>
      <c r="C130" s="60" t="s">
        <v>92</v>
      </c>
      <c r="D130" s="60" t="s">
        <v>184</v>
      </c>
      <c r="E130" s="61">
        <v>47</v>
      </c>
      <c r="F130" s="61">
        <v>33</v>
      </c>
      <c r="G130" s="61">
        <v>22</v>
      </c>
      <c r="H130" s="61">
        <v>17</v>
      </c>
    </row>
    <row r="131" spans="2:8" x14ac:dyDescent="0.3">
      <c r="B131" s="59">
        <v>129</v>
      </c>
      <c r="C131" s="61" t="s">
        <v>416</v>
      </c>
      <c r="D131" s="61" t="s">
        <v>184</v>
      </c>
      <c r="E131" s="61">
        <v>47</v>
      </c>
      <c r="F131" s="61">
        <v>33</v>
      </c>
      <c r="G131" s="61">
        <v>22</v>
      </c>
      <c r="H131" s="61">
        <v>17</v>
      </c>
    </row>
    <row r="132" spans="2:8" x14ac:dyDescent="0.3">
      <c r="B132" s="53">
        <v>130</v>
      </c>
      <c r="C132" s="55" t="s">
        <v>417</v>
      </c>
      <c r="D132" s="55" t="s">
        <v>184</v>
      </c>
      <c r="E132" s="55">
        <v>108</v>
      </c>
      <c r="F132" s="55">
        <v>80</v>
      </c>
      <c r="G132" s="55">
        <v>57</v>
      </c>
      <c r="H132" s="55">
        <v>45</v>
      </c>
    </row>
    <row r="133" spans="2:8" x14ac:dyDescent="0.3">
      <c r="B133" s="59">
        <v>131</v>
      </c>
      <c r="C133" s="61" t="s">
        <v>418</v>
      </c>
      <c r="D133" s="61" t="s">
        <v>184</v>
      </c>
      <c r="E133" s="61">
        <v>47</v>
      </c>
      <c r="F133" s="61">
        <v>33</v>
      </c>
      <c r="G133" s="61">
        <v>22</v>
      </c>
      <c r="H133" s="61">
        <v>17</v>
      </c>
    </row>
    <row r="134" spans="2:8" x14ac:dyDescent="0.3">
      <c r="B134" s="59">
        <v>132</v>
      </c>
      <c r="C134" s="60" t="s">
        <v>93</v>
      </c>
      <c r="D134" s="60" t="s">
        <v>184</v>
      </c>
      <c r="E134" s="61">
        <v>47</v>
      </c>
      <c r="F134" s="61">
        <v>33</v>
      </c>
      <c r="G134" s="61">
        <v>22</v>
      </c>
      <c r="H134" s="61">
        <v>17</v>
      </c>
    </row>
    <row r="135" spans="2:8" x14ac:dyDescent="0.3">
      <c r="B135" s="59">
        <v>133</v>
      </c>
      <c r="C135" s="61" t="s">
        <v>419</v>
      </c>
      <c r="D135" s="61" t="s">
        <v>184</v>
      </c>
      <c r="E135" s="61">
        <v>47</v>
      </c>
      <c r="F135" s="61">
        <v>33</v>
      </c>
      <c r="G135" s="61">
        <v>22</v>
      </c>
      <c r="H135" s="61">
        <v>17</v>
      </c>
    </row>
    <row r="136" spans="2:8" x14ac:dyDescent="0.3">
      <c r="B136" s="56">
        <v>134</v>
      </c>
      <c r="C136" s="57" t="s">
        <v>158</v>
      </c>
      <c r="D136" s="57" t="s">
        <v>184</v>
      </c>
      <c r="E136" s="58">
        <v>77</v>
      </c>
      <c r="F136" s="58">
        <v>57</v>
      </c>
      <c r="G136" s="58">
        <v>40</v>
      </c>
      <c r="H136" s="58">
        <v>32</v>
      </c>
    </row>
    <row r="137" spans="2:8" x14ac:dyDescent="0.3">
      <c r="B137" s="56">
        <v>135</v>
      </c>
      <c r="C137" s="57" t="s">
        <v>94</v>
      </c>
      <c r="D137" s="57" t="s">
        <v>184</v>
      </c>
      <c r="E137" s="58">
        <v>77</v>
      </c>
      <c r="F137" s="58">
        <v>57</v>
      </c>
      <c r="G137" s="58">
        <v>40</v>
      </c>
      <c r="H137" s="58">
        <v>32</v>
      </c>
    </row>
    <row r="138" spans="2:8" x14ac:dyDescent="0.3">
      <c r="B138" s="56">
        <v>136</v>
      </c>
      <c r="C138" s="58" t="s">
        <v>420</v>
      </c>
      <c r="D138" s="58" t="s">
        <v>184</v>
      </c>
      <c r="E138" s="58">
        <v>77</v>
      </c>
      <c r="F138" s="58">
        <v>57</v>
      </c>
      <c r="G138" s="58">
        <v>40</v>
      </c>
      <c r="H138" s="58">
        <v>32</v>
      </c>
    </row>
    <row r="139" spans="2:8" x14ac:dyDescent="0.3">
      <c r="B139" s="56">
        <v>137</v>
      </c>
      <c r="C139" s="57" t="s">
        <v>95</v>
      </c>
      <c r="D139" s="57" t="s">
        <v>184</v>
      </c>
      <c r="E139" s="58">
        <v>77</v>
      </c>
      <c r="F139" s="58">
        <v>57</v>
      </c>
      <c r="G139" s="58">
        <v>40</v>
      </c>
      <c r="H139" s="58">
        <v>32</v>
      </c>
    </row>
    <row r="140" spans="2:8" x14ac:dyDescent="0.3">
      <c r="B140" s="53">
        <v>138</v>
      </c>
      <c r="C140" s="54" t="s">
        <v>135</v>
      </c>
      <c r="D140" s="54" t="s">
        <v>184</v>
      </c>
      <c r="E140" s="55">
        <v>108</v>
      </c>
      <c r="F140" s="55">
        <v>80</v>
      </c>
      <c r="G140" s="55">
        <v>57</v>
      </c>
      <c r="H140" s="55">
        <v>45</v>
      </c>
    </row>
    <row r="141" spans="2:8" x14ac:dyDescent="0.3">
      <c r="B141" s="59">
        <v>139</v>
      </c>
      <c r="C141" s="60" t="s">
        <v>96</v>
      </c>
      <c r="D141" s="60" t="s">
        <v>184</v>
      </c>
      <c r="E141" s="61">
        <v>47</v>
      </c>
      <c r="F141" s="61">
        <v>33</v>
      </c>
      <c r="G141" s="61">
        <v>22</v>
      </c>
      <c r="H141" s="61">
        <v>17</v>
      </c>
    </row>
    <row r="142" spans="2:8" x14ac:dyDescent="0.3">
      <c r="B142" s="56">
        <v>140</v>
      </c>
      <c r="C142" s="57" t="s">
        <v>168</v>
      </c>
      <c r="D142" s="57" t="s">
        <v>184</v>
      </c>
      <c r="E142" s="58">
        <v>77</v>
      </c>
      <c r="F142" s="58">
        <v>57</v>
      </c>
      <c r="G142" s="58">
        <v>40</v>
      </c>
      <c r="H142" s="58">
        <v>32</v>
      </c>
    </row>
    <row r="143" spans="2:8" x14ac:dyDescent="0.3">
      <c r="B143" s="59">
        <v>141</v>
      </c>
      <c r="C143" s="61" t="s">
        <v>421</v>
      </c>
      <c r="D143" s="61" t="s">
        <v>184</v>
      </c>
      <c r="E143" s="61">
        <v>47</v>
      </c>
      <c r="F143" s="61">
        <v>33</v>
      </c>
      <c r="G143" s="61">
        <v>22</v>
      </c>
      <c r="H143" s="61">
        <v>17</v>
      </c>
    </row>
    <row r="144" spans="2:8" x14ac:dyDescent="0.3">
      <c r="B144" s="53">
        <v>142</v>
      </c>
      <c r="C144" s="55" t="s">
        <v>422</v>
      </c>
      <c r="D144" s="55" t="s">
        <v>184</v>
      </c>
      <c r="E144" s="55">
        <v>108</v>
      </c>
      <c r="F144" s="55">
        <v>80</v>
      </c>
      <c r="G144" s="55">
        <v>57</v>
      </c>
      <c r="H144" s="55">
        <v>45</v>
      </c>
    </row>
    <row r="145" spans="2:8" x14ac:dyDescent="0.3">
      <c r="B145" s="53">
        <v>143</v>
      </c>
      <c r="C145" s="55" t="s">
        <v>423</v>
      </c>
      <c r="D145" s="55" t="s">
        <v>184</v>
      </c>
      <c r="E145" s="55">
        <v>108</v>
      </c>
      <c r="F145" s="55">
        <v>80</v>
      </c>
      <c r="G145" s="55">
        <v>57</v>
      </c>
      <c r="H145" s="55">
        <v>45</v>
      </c>
    </row>
    <row r="146" spans="2:8" x14ac:dyDescent="0.3">
      <c r="B146" s="53">
        <v>144</v>
      </c>
      <c r="C146" s="55" t="s">
        <v>424</v>
      </c>
      <c r="D146" s="55" t="s">
        <v>184</v>
      </c>
      <c r="E146" s="55">
        <v>108</v>
      </c>
      <c r="F146" s="55">
        <v>80</v>
      </c>
      <c r="G146" s="55">
        <v>57</v>
      </c>
      <c r="H146" s="55">
        <v>45</v>
      </c>
    </row>
    <row r="147" spans="2:8" x14ac:dyDescent="0.3">
      <c r="B147" s="59">
        <v>145</v>
      </c>
      <c r="C147" s="61" t="s">
        <v>425</v>
      </c>
      <c r="D147" s="61" t="s">
        <v>184</v>
      </c>
      <c r="E147" s="61">
        <v>47</v>
      </c>
      <c r="F147" s="61">
        <v>33</v>
      </c>
      <c r="G147" s="61">
        <v>22</v>
      </c>
      <c r="H147" s="61">
        <v>17</v>
      </c>
    </row>
    <row r="148" spans="2:8" x14ac:dyDescent="0.3">
      <c r="B148" s="53">
        <v>146</v>
      </c>
      <c r="C148" s="55" t="s">
        <v>426</v>
      </c>
      <c r="D148" s="55" t="s">
        <v>184</v>
      </c>
      <c r="E148" s="55">
        <v>108</v>
      </c>
      <c r="F148" s="55">
        <v>80</v>
      </c>
      <c r="G148" s="55">
        <v>57</v>
      </c>
      <c r="H148" s="55">
        <v>45</v>
      </c>
    </row>
    <row r="149" spans="2:8" x14ac:dyDescent="0.3">
      <c r="B149" s="56">
        <v>147</v>
      </c>
      <c r="C149" s="58" t="s">
        <v>427</v>
      </c>
      <c r="D149" s="58" t="s">
        <v>184</v>
      </c>
      <c r="E149" s="58">
        <v>77</v>
      </c>
      <c r="F149" s="58">
        <v>57</v>
      </c>
      <c r="G149" s="58">
        <v>40</v>
      </c>
      <c r="H149" s="58">
        <v>32</v>
      </c>
    </row>
    <row r="150" spans="2:8" x14ac:dyDescent="0.3">
      <c r="B150" s="53">
        <v>148</v>
      </c>
      <c r="C150" s="54" t="s">
        <v>97</v>
      </c>
      <c r="D150" s="54" t="s">
        <v>184</v>
      </c>
      <c r="E150" s="55">
        <v>108</v>
      </c>
      <c r="F150" s="55">
        <v>80</v>
      </c>
      <c r="G150" s="55">
        <v>57</v>
      </c>
      <c r="H150" s="55">
        <v>45</v>
      </c>
    </row>
    <row r="151" spans="2:8" x14ac:dyDescent="0.3">
      <c r="B151" s="53">
        <v>149</v>
      </c>
      <c r="C151" s="55" t="s">
        <v>428</v>
      </c>
      <c r="D151" s="55" t="s">
        <v>184</v>
      </c>
      <c r="E151" s="55">
        <v>108</v>
      </c>
      <c r="F151" s="55">
        <v>80</v>
      </c>
      <c r="G151" s="55">
        <v>57</v>
      </c>
      <c r="H151" s="55">
        <v>45</v>
      </c>
    </row>
    <row r="152" spans="2:8" x14ac:dyDescent="0.3">
      <c r="B152" s="59">
        <v>150</v>
      </c>
      <c r="C152" s="61" t="s">
        <v>429</v>
      </c>
      <c r="D152" s="61" t="s">
        <v>184</v>
      </c>
      <c r="E152" s="61">
        <v>47</v>
      </c>
      <c r="F152" s="61">
        <v>33</v>
      </c>
      <c r="G152" s="61">
        <v>22</v>
      </c>
      <c r="H152" s="61">
        <v>17</v>
      </c>
    </row>
    <row r="153" spans="2:8" x14ac:dyDescent="0.3">
      <c r="B153" s="59">
        <v>151</v>
      </c>
      <c r="C153" s="61" t="s">
        <v>430</v>
      </c>
      <c r="D153" s="61" t="s">
        <v>184</v>
      </c>
      <c r="E153" s="61">
        <v>47</v>
      </c>
      <c r="F153" s="61">
        <v>33</v>
      </c>
      <c r="G153" s="61">
        <v>22</v>
      </c>
      <c r="H153" s="61">
        <v>17</v>
      </c>
    </row>
    <row r="154" spans="2:8" x14ac:dyDescent="0.3">
      <c r="B154" s="59">
        <v>152</v>
      </c>
      <c r="C154" s="61" t="s">
        <v>431</v>
      </c>
      <c r="D154" s="61" t="s">
        <v>184</v>
      </c>
      <c r="E154" s="61">
        <v>47</v>
      </c>
      <c r="F154" s="61">
        <v>33</v>
      </c>
      <c r="G154" s="61">
        <v>22</v>
      </c>
      <c r="H154" s="61">
        <v>17</v>
      </c>
    </row>
    <row r="155" spans="2:8" x14ac:dyDescent="0.3">
      <c r="B155" s="56">
        <v>153</v>
      </c>
      <c r="C155" s="57" t="s">
        <v>98</v>
      </c>
      <c r="D155" s="57" t="s">
        <v>184</v>
      </c>
      <c r="E155" s="58">
        <v>77</v>
      </c>
      <c r="F155" s="58">
        <v>57</v>
      </c>
      <c r="G155" s="58">
        <v>40</v>
      </c>
      <c r="H155" s="58">
        <v>32</v>
      </c>
    </row>
    <row r="156" spans="2:8" x14ac:dyDescent="0.3">
      <c r="B156" s="59">
        <v>154</v>
      </c>
      <c r="C156" s="61" t="s">
        <v>432</v>
      </c>
      <c r="D156" s="61" t="s">
        <v>184</v>
      </c>
      <c r="E156" s="61">
        <v>47</v>
      </c>
      <c r="F156" s="61">
        <v>33</v>
      </c>
      <c r="G156" s="61">
        <v>22</v>
      </c>
      <c r="H156" s="61">
        <v>17</v>
      </c>
    </row>
    <row r="157" spans="2:8" x14ac:dyDescent="0.3">
      <c r="B157" s="59">
        <v>155</v>
      </c>
      <c r="C157" s="60" t="s">
        <v>205</v>
      </c>
      <c r="D157" s="60" t="s">
        <v>184</v>
      </c>
      <c r="E157" s="61">
        <v>47</v>
      </c>
      <c r="F157" s="61">
        <v>33</v>
      </c>
      <c r="G157" s="61">
        <v>22</v>
      </c>
      <c r="H157" s="61">
        <v>17</v>
      </c>
    </row>
    <row r="158" spans="2:8" x14ac:dyDescent="0.3">
      <c r="B158" s="59">
        <v>156</v>
      </c>
      <c r="C158" s="61" t="s">
        <v>433</v>
      </c>
      <c r="D158" s="61" t="s">
        <v>184</v>
      </c>
      <c r="E158" s="61">
        <v>47</v>
      </c>
      <c r="F158" s="61">
        <v>33</v>
      </c>
      <c r="G158" s="61">
        <v>22</v>
      </c>
      <c r="H158" s="61">
        <v>17</v>
      </c>
    </row>
    <row r="159" spans="2:8" x14ac:dyDescent="0.3">
      <c r="B159" s="56">
        <v>157</v>
      </c>
      <c r="C159" s="58" t="s">
        <v>434</v>
      </c>
      <c r="D159" s="58" t="s">
        <v>184</v>
      </c>
      <c r="E159" s="58">
        <v>77</v>
      </c>
      <c r="F159" s="58">
        <v>57</v>
      </c>
      <c r="G159" s="58">
        <v>40</v>
      </c>
      <c r="H159" s="58">
        <v>32</v>
      </c>
    </row>
    <row r="160" spans="2:8" x14ac:dyDescent="0.3">
      <c r="B160" s="56">
        <v>158</v>
      </c>
      <c r="C160" s="58" t="s">
        <v>435</v>
      </c>
      <c r="D160" s="58" t="s">
        <v>184</v>
      </c>
      <c r="E160" s="58">
        <v>77</v>
      </c>
      <c r="F160" s="58">
        <v>57</v>
      </c>
      <c r="G160" s="58">
        <v>40</v>
      </c>
      <c r="H160" s="58">
        <v>32</v>
      </c>
    </row>
    <row r="161" spans="2:8" x14ac:dyDescent="0.3">
      <c r="B161" s="59">
        <v>159</v>
      </c>
      <c r="C161" s="60" t="s">
        <v>99</v>
      </c>
      <c r="D161" s="60" t="s">
        <v>184</v>
      </c>
      <c r="E161" s="61">
        <v>47</v>
      </c>
      <c r="F161" s="61">
        <v>33</v>
      </c>
      <c r="G161" s="61">
        <v>22</v>
      </c>
      <c r="H161" s="61">
        <v>17</v>
      </c>
    </row>
    <row r="162" spans="2:8" x14ac:dyDescent="0.3">
      <c r="B162" s="59">
        <v>160</v>
      </c>
      <c r="C162" s="60" t="s">
        <v>100</v>
      </c>
      <c r="D162" s="60" t="s">
        <v>184</v>
      </c>
      <c r="E162" s="61">
        <v>47</v>
      </c>
      <c r="F162" s="61">
        <v>33</v>
      </c>
      <c r="G162" s="61">
        <v>22</v>
      </c>
      <c r="H162" s="61">
        <v>17</v>
      </c>
    </row>
    <row r="163" spans="2:8" x14ac:dyDescent="0.3">
      <c r="B163" s="59">
        <v>161</v>
      </c>
      <c r="C163" s="61" t="s">
        <v>436</v>
      </c>
      <c r="D163" s="61" t="s">
        <v>184</v>
      </c>
      <c r="E163" s="61">
        <v>47</v>
      </c>
      <c r="F163" s="61">
        <v>33</v>
      </c>
      <c r="G163" s="61">
        <v>22</v>
      </c>
      <c r="H163" s="61">
        <v>17</v>
      </c>
    </row>
    <row r="164" spans="2:8" x14ac:dyDescent="0.3">
      <c r="B164" s="53">
        <v>162</v>
      </c>
      <c r="C164" s="54" t="s">
        <v>101</v>
      </c>
      <c r="D164" s="54" t="s">
        <v>184</v>
      </c>
      <c r="E164" s="55">
        <v>108</v>
      </c>
      <c r="F164" s="55">
        <v>80</v>
      </c>
      <c r="G164" s="55">
        <v>57</v>
      </c>
      <c r="H164" s="55">
        <v>45</v>
      </c>
    </row>
    <row r="165" spans="2:8" x14ac:dyDescent="0.3">
      <c r="B165" s="59">
        <v>163</v>
      </c>
      <c r="C165" s="61" t="s">
        <v>437</v>
      </c>
      <c r="D165" s="61" t="s">
        <v>184</v>
      </c>
      <c r="E165" s="61">
        <v>47</v>
      </c>
      <c r="F165" s="61">
        <v>33</v>
      </c>
      <c r="G165" s="61">
        <v>22</v>
      </c>
      <c r="H165" s="61">
        <v>17</v>
      </c>
    </row>
    <row r="166" spans="2:8" x14ac:dyDescent="0.3">
      <c r="B166" s="59">
        <v>164</v>
      </c>
      <c r="C166" s="61" t="s">
        <v>438</v>
      </c>
      <c r="D166" s="61" t="s">
        <v>184</v>
      </c>
      <c r="E166" s="61">
        <v>47</v>
      </c>
      <c r="F166" s="61">
        <v>33</v>
      </c>
      <c r="G166" s="61">
        <v>22</v>
      </c>
      <c r="H166" s="61">
        <v>17</v>
      </c>
    </row>
    <row r="167" spans="2:8" x14ac:dyDescent="0.3">
      <c r="B167" s="59">
        <v>165</v>
      </c>
      <c r="C167" s="61" t="s">
        <v>439</v>
      </c>
      <c r="D167" s="61" t="s">
        <v>184</v>
      </c>
      <c r="E167" s="61">
        <v>47</v>
      </c>
      <c r="F167" s="61">
        <v>33</v>
      </c>
      <c r="G167" s="61">
        <v>22</v>
      </c>
      <c r="H167" s="61">
        <v>17</v>
      </c>
    </row>
    <row r="168" spans="2:8" x14ac:dyDescent="0.3">
      <c r="B168" s="56">
        <v>166</v>
      </c>
      <c r="C168" s="58" t="s">
        <v>440</v>
      </c>
      <c r="D168" s="58" t="s">
        <v>184</v>
      </c>
      <c r="E168" s="58">
        <v>77</v>
      </c>
      <c r="F168" s="58">
        <v>57</v>
      </c>
      <c r="G168" s="58">
        <v>40</v>
      </c>
      <c r="H168" s="58">
        <v>32</v>
      </c>
    </row>
    <row r="169" spans="2:8" x14ac:dyDescent="0.3">
      <c r="B169" s="59">
        <v>167</v>
      </c>
      <c r="C169" s="60" t="s">
        <v>102</v>
      </c>
      <c r="D169" s="60" t="s">
        <v>184</v>
      </c>
      <c r="E169" s="61">
        <v>47</v>
      </c>
      <c r="F169" s="61">
        <v>33</v>
      </c>
      <c r="G169" s="61">
        <v>22</v>
      </c>
      <c r="H169" s="61">
        <v>17</v>
      </c>
    </row>
    <row r="170" spans="2:8" x14ac:dyDescent="0.3">
      <c r="B170" s="59">
        <v>168</v>
      </c>
      <c r="C170" s="60" t="s">
        <v>103</v>
      </c>
      <c r="D170" s="60" t="s">
        <v>184</v>
      </c>
      <c r="E170" s="61">
        <v>47</v>
      </c>
      <c r="F170" s="61">
        <v>33</v>
      </c>
      <c r="G170" s="61">
        <v>22</v>
      </c>
      <c r="H170" s="61">
        <v>17</v>
      </c>
    </row>
    <row r="171" spans="2:8" x14ac:dyDescent="0.3">
      <c r="B171" s="59">
        <v>169</v>
      </c>
      <c r="C171" s="61" t="s">
        <v>441</v>
      </c>
      <c r="D171" s="61" t="s">
        <v>184</v>
      </c>
      <c r="E171" s="61">
        <v>47</v>
      </c>
      <c r="F171" s="61">
        <v>33</v>
      </c>
      <c r="G171" s="61">
        <v>22</v>
      </c>
      <c r="H171" s="61">
        <v>17</v>
      </c>
    </row>
    <row r="172" spans="2:8" x14ac:dyDescent="0.3">
      <c r="B172" s="59">
        <v>170</v>
      </c>
      <c r="C172" s="61" t="s">
        <v>442</v>
      </c>
      <c r="D172" s="61" t="s">
        <v>184</v>
      </c>
      <c r="E172" s="61">
        <v>47</v>
      </c>
      <c r="F172" s="61">
        <v>33</v>
      </c>
      <c r="G172" s="61">
        <v>22</v>
      </c>
      <c r="H172" s="61">
        <v>17</v>
      </c>
    </row>
    <row r="173" spans="2:8" x14ac:dyDescent="0.3">
      <c r="B173" s="53">
        <v>171</v>
      </c>
      <c r="C173" s="54" t="s">
        <v>167</v>
      </c>
      <c r="D173" s="54" t="s">
        <v>184</v>
      </c>
      <c r="E173" s="55">
        <v>108</v>
      </c>
      <c r="F173" s="55">
        <v>80</v>
      </c>
      <c r="G173" s="55">
        <v>57</v>
      </c>
      <c r="H173" s="55">
        <v>45</v>
      </c>
    </row>
    <row r="174" spans="2:8" x14ac:dyDescent="0.3">
      <c r="B174" s="53">
        <v>172</v>
      </c>
      <c r="C174" s="54" t="s">
        <v>104</v>
      </c>
      <c r="D174" s="54" t="s">
        <v>184</v>
      </c>
      <c r="E174" s="55">
        <v>108</v>
      </c>
      <c r="F174" s="55">
        <v>80</v>
      </c>
      <c r="G174" s="55">
        <v>57</v>
      </c>
      <c r="H174" s="55">
        <v>45</v>
      </c>
    </row>
    <row r="175" spans="2:8" x14ac:dyDescent="0.3">
      <c r="B175" s="59">
        <v>173</v>
      </c>
      <c r="C175" s="60" t="s">
        <v>105</v>
      </c>
      <c r="D175" s="60" t="s">
        <v>184</v>
      </c>
      <c r="E175" s="61">
        <v>47</v>
      </c>
      <c r="F175" s="61">
        <v>33</v>
      </c>
      <c r="G175" s="61">
        <v>22</v>
      </c>
      <c r="H175" s="61">
        <v>17</v>
      </c>
    </row>
    <row r="176" spans="2:8" x14ac:dyDescent="0.3">
      <c r="B176" s="56">
        <v>174</v>
      </c>
      <c r="C176" s="58" t="s">
        <v>443</v>
      </c>
      <c r="D176" s="58" t="s">
        <v>184</v>
      </c>
      <c r="E176" s="58">
        <v>77</v>
      </c>
      <c r="F176" s="58">
        <v>57</v>
      </c>
      <c r="G176" s="58">
        <v>40</v>
      </c>
      <c r="H176" s="58">
        <v>32</v>
      </c>
    </row>
    <row r="177" spans="2:8" x14ac:dyDescent="0.3">
      <c r="B177" s="53">
        <v>175</v>
      </c>
      <c r="C177" s="54" t="s">
        <v>106</v>
      </c>
      <c r="D177" s="54" t="s">
        <v>184</v>
      </c>
      <c r="E177" s="55">
        <v>108</v>
      </c>
      <c r="F177" s="55">
        <v>80</v>
      </c>
      <c r="G177" s="55">
        <v>57</v>
      </c>
      <c r="H177" s="55">
        <v>45</v>
      </c>
    </row>
    <row r="178" spans="2:8" x14ac:dyDescent="0.3">
      <c r="B178" s="59">
        <v>176</v>
      </c>
      <c r="C178" s="60" t="s">
        <v>107</v>
      </c>
      <c r="D178" s="60" t="s">
        <v>184</v>
      </c>
      <c r="E178" s="61">
        <v>47</v>
      </c>
      <c r="F178" s="61">
        <v>33</v>
      </c>
      <c r="G178" s="61">
        <v>22</v>
      </c>
      <c r="H178" s="61">
        <v>17</v>
      </c>
    </row>
    <row r="179" spans="2:8" x14ac:dyDescent="0.3">
      <c r="B179" s="59">
        <v>177</v>
      </c>
      <c r="C179" s="60" t="s">
        <v>108</v>
      </c>
      <c r="D179" s="60" t="s">
        <v>184</v>
      </c>
      <c r="E179" s="61">
        <v>47</v>
      </c>
      <c r="F179" s="61">
        <v>33</v>
      </c>
      <c r="G179" s="61">
        <v>22</v>
      </c>
      <c r="H179" s="61">
        <v>17</v>
      </c>
    </row>
    <row r="180" spans="2:8" x14ac:dyDescent="0.3">
      <c r="B180" s="53">
        <v>178</v>
      </c>
      <c r="C180" s="55" t="s">
        <v>444</v>
      </c>
      <c r="D180" s="55" t="s">
        <v>184</v>
      </c>
      <c r="E180" s="55">
        <v>108</v>
      </c>
      <c r="F180" s="55">
        <v>80</v>
      </c>
      <c r="G180" s="55">
        <v>57</v>
      </c>
      <c r="H180" s="55">
        <v>45</v>
      </c>
    </row>
    <row r="181" spans="2:8" x14ac:dyDescent="0.3">
      <c r="B181" s="53">
        <v>179</v>
      </c>
      <c r="C181" s="55" t="s">
        <v>445</v>
      </c>
      <c r="D181" s="55" t="s">
        <v>184</v>
      </c>
      <c r="E181" s="55">
        <v>108</v>
      </c>
      <c r="F181" s="55">
        <v>80</v>
      </c>
      <c r="G181" s="55">
        <v>57</v>
      </c>
      <c r="H181" s="55">
        <v>45</v>
      </c>
    </row>
  </sheetData>
  <sheetProtection password="E359"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B1:L97"/>
  <sheetViews>
    <sheetView showGridLines="0" zoomScale="50" zoomScaleNormal="50" zoomScaleSheetLayoutView="85" workbookViewId="0">
      <selection activeCell="G86" sqref="G86:K86"/>
    </sheetView>
  </sheetViews>
  <sheetFormatPr defaultColWidth="9.109375" defaultRowHeight="18" x14ac:dyDescent="0.35"/>
  <cols>
    <col min="1" max="1" width="1.6640625" style="5" customWidth="1"/>
    <col min="2" max="2" width="10" style="5" customWidth="1"/>
    <col min="3" max="3" width="52.6640625" style="122" customWidth="1"/>
    <col min="4" max="4" width="44" style="5" customWidth="1"/>
    <col min="5" max="5" width="23.88671875" style="5" customWidth="1"/>
    <col min="6" max="6" width="22.33203125" style="5" customWidth="1"/>
    <col min="7" max="12" width="20.6640625" style="5" customWidth="1"/>
    <col min="13" max="13" width="1.6640625" style="5" customWidth="1"/>
    <col min="14" max="16384" width="9.109375" style="5"/>
  </cols>
  <sheetData>
    <row r="1" spans="2:12" ht="9.9" customHeight="1" x14ac:dyDescent="0.35">
      <c r="G1" s="6"/>
      <c r="H1" s="6"/>
      <c r="I1" s="6"/>
      <c r="J1" s="6"/>
      <c r="K1" s="6"/>
      <c r="L1" s="6"/>
    </row>
    <row r="2" spans="2:12" s="7" customFormat="1" x14ac:dyDescent="0.35">
      <c r="B2" s="87"/>
      <c r="C2" s="87"/>
      <c r="G2" s="6"/>
      <c r="H2" s="6"/>
      <c r="I2" s="6"/>
      <c r="J2" s="6"/>
      <c r="K2" s="6"/>
      <c r="L2" s="6"/>
    </row>
    <row r="3" spans="2:12" s="7" customFormat="1" x14ac:dyDescent="0.35">
      <c r="B3" s="87"/>
      <c r="C3" s="87"/>
      <c r="D3" s="166" t="s">
        <v>133</v>
      </c>
      <c r="E3" s="88"/>
      <c r="G3" s="6"/>
      <c r="H3" s="6"/>
      <c r="I3" s="6"/>
      <c r="J3" s="6"/>
      <c r="K3" s="6"/>
      <c r="L3" s="6"/>
    </row>
    <row r="4" spans="2:12" s="7" customFormat="1" ht="20.100000000000001" customHeight="1" x14ac:dyDescent="0.35">
      <c r="B4" s="87"/>
      <c r="D4" s="166" t="s">
        <v>207</v>
      </c>
      <c r="E4" s="89"/>
      <c r="F4" s="89"/>
      <c r="G4" s="89"/>
      <c r="H4" s="89"/>
      <c r="I4" s="89"/>
      <c r="J4" s="89"/>
      <c r="K4" s="89"/>
      <c r="L4" s="89"/>
    </row>
    <row r="5" spans="2:12" s="7" customFormat="1" ht="20.100000000000001" customHeight="1" x14ac:dyDescent="0.35">
      <c r="B5" s="87"/>
      <c r="D5" s="89"/>
      <c r="E5" s="89"/>
      <c r="F5" s="89"/>
      <c r="G5" s="89"/>
      <c r="H5" s="89"/>
      <c r="I5" s="89"/>
      <c r="J5" s="89"/>
      <c r="K5" s="89"/>
      <c r="L5" s="89"/>
    </row>
    <row r="6" spans="2:12" s="7" customFormat="1" ht="9.9" customHeight="1" x14ac:dyDescent="0.35">
      <c r="B6" s="90"/>
      <c r="C6" s="90"/>
    </row>
    <row r="7" spans="2:12" s="7" customFormat="1" ht="50.1" customHeight="1" x14ac:dyDescent="0.35">
      <c r="B7" s="219" t="s">
        <v>301</v>
      </c>
      <c r="C7" s="219"/>
      <c r="D7" s="219"/>
      <c r="E7" s="219"/>
      <c r="F7" s="219"/>
      <c r="G7" s="219"/>
      <c r="H7" s="219"/>
      <c r="I7" s="219"/>
      <c r="J7" s="219"/>
      <c r="K7" s="219"/>
      <c r="L7" s="219"/>
    </row>
    <row r="8" spans="2:12" s="7" customFormat="1" ht="20.100000000000001" customHeight="1" x14ac:dyDescent="0.35">
      <c r="B8" s="90"/>
      <c r="C8" s="90"/>
    </row>
    <row r="9" spans="2:12" s="7" customFormat="1" ht="39.9" customHeight="1" x14ac:dyDescent="0.35">
      <c r="B9" s="207" t="s">
        <v>273</v>
      </c>
      <c r="C9" s="207"/>
      <c r="D9" s="202" t="s">
        <v>449</v>
      </c>
      <c r="E9" s="202"/>
      <c r="F9" s="202"/>
      <c r="G9" s="78"/>
      <c r="H9" s="102"/>
      <c r="I9" s="231" t="s">
        <v>247</v>
      </c>
      <c r="J9" s="232"/>
      <c r="K9" s="201">
        <f>'Co-financing'!C4</f>
        <v>37284.76</v>
      </c>
      <c r="L9" s="201"/>
    </row>
    <row r="10" spans="2:12" s="7" customFormat="1" ht="20.100000000000001" customHeight="1" x14ac:dyDescent="0.35">
      <c r="F10" s="91"/>
    </row>
    <row r="11" spans="2:12" s="7" customFormat="1" ht="36" customHeight="1" x14ac:dyDescent="0.35">
      <c r="B11" s="203" t="s">
        <v>236</v>
      </c>
      <c r="C11" s="203"/>
      <c r="D11" s="168" t="s">
        <v>217</v>
      </c>
      <c r="E11" s="217" t="s">
        <v>244</v>
      </c>
      <c r="F11" s="218"/>
    </row>
    <row r="12" spans="2:12" s="7" customFormat="1" x14ac:dyDescent="0.35">
      <c r="B12" s="214" t="s">
        <v>157</v>
      </c>
      <c r="C12" s="214"/>
      <c r="D12" s="170">
        <v>394764</v>
      </c>
      <c r="E12" s="204">
        <f>'1. Staff costs'!D4</f>
        <v>201926</v>
      </c>
      <c r="F12" s="204"/>
      <c r="G12" s="158" t="str">
        <f>IF('1. Staff costs'!E4="Exceeds Grant Awarded + 10%","Exceeding","")</f>
        <v/>
      </c>
      <c r="H12" s="101"/>
      <c r="I12" s="70"/>
      <c r="J12" s="70"/>
    </row>
    <row r="13" spans="2:12" s="7" customFormat="1" x14ac:dyDescent="0.35">
      <c r="B13" s="215" t="s">
        <v>173</v>
      </c>
      <c r="C13" s="216"/>
      <c r="D13" s="170">
        <v>142485</v>
      </c>
      <c r="E13" s="204">
        <f>'2-3. Travel Costs&amp;Costs of Stay'!D4</f>
        <v>56735</v>
      </c>
      <c r="F13" s="204"/>
      <c r="G13" s="159" t="str">
        <f>IF('2-3. Travel Costs&amp;Costs of Stay'!E4="Exceeds Grant Awarded + 10%","Exceeding","")</f>
        <v/>
      </c>
      <c r="H13" s="101"/>
      <c r="I13" s="70"/>
      <c r="J13" s="70"/>
    </row>
    <row r="14" spans="2:12" s="7" customFormat="1" x14ac:dyDescent="0.35">
      <c r="B14" s="215" t="s">
        <v>174</v>
      </c>
      <c r="C14" s="216"/>
      <c r="D14" s="170">
        <v>339000</v>
      </c>
      <c r="E14" s="204">
        <f>'2-3. Travel Costs&amp;Costs of Stay'!D5</f>
        <v>104515</v>
      </c>
      <c r="F14" s="204"/>
      <c r="G14" s="159" t="str">
        <f>IF('2-3. Travel Costs&amp;Costs of Stay'!E5="Exceeds Grant Awarded + 10%","Exceeding","")</f>
        <v/>
      </c>
      <c r="H14" s="101"/>
      <c r="I14" s="70"/>
      <c r="J14" s="70"/>
    </row>
    <row r="15" spans="2:12" s="7" customFormat="1" x14ac:dyDescent="0.35">
      <c r="B15" s="215" t="s">
        <v>171</v>
      </c>
      <c r="C15" s="216"/>
      <c r="D15" s="170">
        <v>48510</v>
      </c>
      <c r="E15" s="204">
        <f>'4. Equipment Costs'!D4</f>
        <v>40064.71</v>
      </c>
      <c r="F15" s="204"/>
      <c r="G15" s="158" t="str">
        <f>IF('4. Equipment Costs'!E4="Exceeds Grant Awarded + 10%","Exceeding","")</f>
        <v/>
      </c>
      <c r="H15" s="101"/>
      <c r="I15" s="70"/>
      <c r="J15" s="70"/>
    </row>
    <row r="16" spans="2:12" s="7" customFormat="1" ht="18" customHeight="1" x14ac:dyDescent="0.35">
      <c r="B16" s="215" t="s">
        <v>172</v>
      </c>
      <c r="C16" s="216"/>
      <c r="D16" s="170">
        <v>62600</v>
      </c>
      <c r="E16" s="204">
        <f>'5. Subcontracting Costs'!D4</f>
        <v>20012.430000000008</v>
      </c>
      <c r="F16" s="204"/>
      <c r="G16" s="158" t="str">
        <f>IF('5. Subcontracting Costs'!E4="Exceeds Grant Awarded + 10%","Exceeding","")</f>
        <v/>
      </c>
      <c r="H16" s="101"/>
      <c r="I16" s="70"/>
      <c r="J16" s="70"/>
    </row>
    <row r="17" spans="2:12" ht="18" customHeight="1" x14ac:dyDescent="0.35">
      <c r="B17" s="210" t="s">
        <v>181</v>
      </c>
      <c r="C17" s="211"/>
      <c r="D17" s="28">
        <f>SUM(D12:D16)</f>
        <v>987359</v>
      </c>
      <c r="E17" s="212">
        <f>SUM(E12:F16)</f>
        <v>423253.14</v>
      </c>
      <c r="F17" s="213"/>
      <c r="G17" s="7"/>
      <c r="H17" s="7"/>
      <c r="I17" s="7"/>
    </row>
    <row r="18" spans="2:12" ht="18" customHeight="1" x14ac:dyDescent="0.35">
      <c r="B18" s="226" t="s">
        <v>201</v>
      </c>
      <c r="C18" s="227"/>
      <c r="D18" s="170">
        <v>0</v>
      </c>
      <c r="E18" s="208">
        <f>SUM(E81:L81)</f>
        <v>0</v>
      </c>
      <c r="F18" s="209"/>
      <c r="G18" s="186" t="str">
        <f>IF(E18&gt;ROUND(D18*1.1,2),"Exceeding","")</f>
        <v/>
      </c>
      <c r="H18" s="7"/>
      <c r="I18" s="7"/>
    </row>
    <row r="19" spans="2:12" s="7" customFormat="1" ht="18" customHeight="1" x14ac:dyDescent="0.35">
      <c r="B19" s="207" t="s">
        <v>182</v>
      </c>
      <c r="C19" s="207"/>
      <c r="D19" s="28">
        <f>D17+D18</f>
        <v>987359</v>
      </c>
      <c r="E19" s="205">
        <f>E17+E18</f>
        <v>423253.14</v>
      </c>
      <c r="F19" s="206"/>
    </row>
    <row r="20" spans="2:12" s="7" customFormat="1" ht="20.100000000000001" customHeight="1" x14ac:dyDescent="0.35">
      <c r="F20" s="91"/>
    </row>
    <row r="21" spans="2:12" s="7" customFormat="1" ht="24.9" customHeight="1" x14ac:dyDescent="0.35">
      <c r="B21" s="221" t="s">
        <v>166</v>
      </c>
      <c r="C21" s="221"/>
      <c r="D21" s="221"/>
      <c r="E21" s="221"/>
      <c r="F21" s="221"/>
      <c r="G21" s="221"/>
      <c r="H21" s="221"/>
      <c r="I21" s="221"/>
      <c r="J21" s="221"/>
      <c r="K21" s="221"/>
      <c r="L21" s="221"/>
    </row>
    <row r="22" spans="2:12" s="7" customFormat="1" ht="36" x14ac:dyDescent="0.35">
      <c r="B22" s="176" t="s">
        <v>146</v>
      </c>
      <c r="C22" s="92" t="s">
        <v>147</v>
      </c>
      <c r="D22" s="92" t="s">
        <v>0</v>
      </c>
      <c r="E22" s="177" t="s">
        <v>163</v>
      </c>
      <c r="F22" s="177" t="s">
        <v>176</v>
      </c>
      <c r="G22" s="177" t="s">
        <v>177</v>
      </c>
      <c r="H22" s="177" t="s">
        <v>178</v>
      </c>
      <c r="I22" s="177" t="s">
        <v>179</v>
      </c>
      <c r="J22" s="177" t="s">
        <v>180</v>
      </c>
      <c r="K22" s="220" t="s">
        <v>203</v>
      </c>
      <c r="L22" s="220"/>
    </row>
    <row r="23" spans="2:12" s="67" customFormat="1" x14ac:dyDescent="0.35">
      <c r="B23" s="174" t="s">
        <v>7</v>
      </c>
      <c r="C23" s="187" t="s">
        <v>450</v>
      </c>
      <c r="D23" s="144" t="s">
        <v>52</v>
      </c>
      <c r="E23" s="66" t="str">
        <f t="shared" ref="E23:E77" si="0">IFERROR(IF(D23&lt;&gt;"",VLOOKUP(D23,CountryType,2,FALSE),""),"Country not found")</f>
        <v>Partner Countries</v>
      </c>
      <c r="F23" s="123">
        <f>SUMIFS('1. Staff costs'!N:N,'1. Staff costs'!C:C,B23,'1. Staff costs'!O:O,"&lt;&gt;Error")</f>
        <v>51194</v>
      </c>
      <c r="G23" s="123">
        <f>SUMIFS('2-3. Travel Costs&amp;Costs of Stay'!O:O,'2-3. Travel Costs&amp;Costs of Stay'!C:C,B23,'2-3. Travel Costs&amp;Costs of Stay'!R:R,"&lt;&gt;Error")</f>
        <v>10895</v>
      </c>
      <c r="H23" s="123">
        <f>SUMIFS('2-3. Travel Costs&amp;Costs of Stay'!P:P,'2-3. Travel Costs&amp;Costs of Stay'!C:C,B23,'2-3. Travel Costs&amp;Costs of Stay'!R:R,"&lt;&gt;Error")</f>
        <v>24180</v>
      </c>
      <c r="I23" s="123">
        <f>SUMIFS('4. Equipment Costs'!N:N,'4. Equipment Costs'!C:C,B23,'4. Equipment Costs'!O:O,"&lt;&gt;Error")</f>
        <v>11518.54</v>
      </c>
      <c r="J23" s="123">
        <f>SUMIFS('5. Subcontracting Costs'!N:N,'5. Subcontracting Costs'!C:C,B23,'5. Subcontracting Costs'!O:O,"&lt;&gt;Error")</f>
        <v>1598.43</v>
      </c>
      <c r="K23" s="197">
        <f t="shared" ref="K23" si="1">SUM(F23:J23)</f>
        <v>99385.97</v>
      </c>
      <c r="L23" s="197"/>
    </row>
    <row r="24" spans="2:12" s="67" customFormat="1" x14ac:dyDescent="0.35">
      <c r="B24" s="174" t="s">
        <v>8</v>
      </c>
      <c r="C24" s="187" t="s">
        <v>451</v>
      </c>
      <c r="D24" s="144" t="s">
        <v>52</v>
      </c>
      <c r="E24" s="66" t="str">
        <f t="shared" si="0"/>
        <v>Partner Countries</v>
      </c>
      <c r="F24" s="123">
        <f>SUMIFS('1. Staff costs'!N:N,'1. Staff costs'!C:C,B24,'1. Staff costs'!O:O,"&lt;&gt;Error")</f>
        <v>29324</v>
      </c>
      <c r="G24" s="123">
        <f>SUMIFS('2-3. Travel Costs&amp;Costs of Stay'!O:O,'2-3. Travel Costs&amp;Costs of Stay'!C:C,B24,'2-3. Travel Costs&amp;Costs of Stay'!R:R,"&lt;&gt;Error")</f>
        <v>6105</v>
      </c>
      <c r="H24" s="123">
        <f>SUMIFS('2-3. Travel Costs&amp;Costs of Stay'!P:P,'2-3. Travel Costs&amp;Costs of Stay'!C:C,B24,'2-3. Travel Costs&amp;Costs of Stay'!R:R,"&lt;&gt;Error")</f>
        <v>11640</v>
      </c>
      <c r="I24" s="123">
        <f>SUMIFS('4. Equipment Costs'!N:N,'4. Equipment Costs'!C:C,B24,'4. Equipment Costs'!O:O,"&lt;&gt;Error")</f>
        <v>0</v>
      </c>
      <c r="J24" s="123">
        <f>SUMIFS('5. Subcontracting Costs'!N:N,'5. Subcontracting Costs'!C:C,B24,'5. Subcontracting Costs'!O:O,"&lt;&gt;Error")</f>
        <v>10593.72</v>
      </c>
      <c r="K24" s="197">
        <f t="shared" ref="K24:K77" si="2">SUM(F24:J24)</f>
        <v>57662.720000000001</v>
      </c>
      <c r="L24" s="197"/>
    </row>
    <row r="25" spans="2:12" s="67" customFormat="1" x14ac:dyDescent="0.35">
      <c r="B25" s="174" t="s">
        <v>9</v>
      </c>
      <c r="C25" s="187" t="s">
        <v>452</v>
      </c>
      <c r="D25" s="144" t="s">
        <v>52</v>
      </c>
      <c r="E25" s="66" t="str">
        <f t="shared" si="0"/>
        <v>Partner Countries</v>
      </c>
      <c r="F25" s="123">
        <f>SUMIFS('1. Staff costs'!N:N,'1. Staff costs'!C:C,B25,'1. Staff costs'!O:O,"&lt;&gt;Error")</f>
        <v>22460</v>
      </c>
      <c r="G25" s="123">
        <f>SUMIFS('2-3. Travel Costs&amp;Costs of Stay'!O:O,'2-3. Travel Costs&amp;Costs of Stay'!C:C,B25,'2-3. Travel Costs&amp;Costs of Stay'!R:R,"&lt;&gt;Error")</f>
        <v>8075</v>
      </c>
      <c r="H25" s="123">
        <f>SUMIFS('2-3. Travel Costs&amp;Costs of Stay'!P:P,'2-3. Travel Costs&amp;Costs of Stay'!C:C,B25,'2-3. Travel Costs&amp;Costs of Stay'!R:R,"&lt;&gt;Error")</f>
        <v>14280</v>
      </c>
      <c r="I25" s="123">
        <f>SUMIFS('4. Equipment Costs'!N:N,'4. Equipment Costs'!C:C,B25,'4. Equipment Costs'!O:O,"&lt;&gt;Error")</f>
        <v>5460.15</v>
      </c>
      <c r="J25" s="123">
        <f>SUMIFS('5. Subcontracting Costs'!N:N,'5. Subcontracting Costs'!C:C,B25,'5. Subcontracting Costs'!O:O,"&lt;&gt;Error")</f>
        <v>480.78000000000003</v>
      </c>
      <c r="K25" s="197">
        <f t="shared" si="2"/>
        <v>50755.93</v>
      </c>
      <c r="L25" s="197"/>
    </row>
    <row r="26" spans="2:12" s="67" customFormat="1" x14ac:dyDescent="0.35">
      <c r="B26" s="174" t="s">
        <v>10</v>
      </c>
      <c r="C26" s="187" t="s">
        <v>453</v>
      </c>
      <c r="D26" s="144" t="s">
        <v>52</v>
      </c>
      <c r="E26" s="66" t="str">
        <f t="shared" si="0"/>
        <v>Partner Countries</v>
      </c>
      <c r="F26" s="123">
        <f>SUMIFS('1. Staff costs'!N:N,'1. Staff costs'!C:C,B26,'1. Staff costs'!O:O,"&lt;&gt;Error")</f>
        <v>15156</v>
      </c>
      <c r="G26" s="123">
        <f>SUMIFS('2-3. Travel Costs&amp;Costs of Stay'!O:O,'2-3. Travel Costs&amp;Costs of Stay'!C:C,B26,'2-3. Travel Costs&amp;Costs of Stay'!R:R,"&lt;&gt;Error")</f>
        <v>6685</v>
      </c>
      <c r="H26" s="123">
        <f>SUMIFS('2-3. Travel Costs&amp;Costs of Stay'!P:P,'2-3. Travel Costs&amp;Costs of Stay'!C:C,B26,'2-3. Travel Costs&amp;Costs of Stay'!R:R,"&lt;&gt;Error")</f>
        <v>8595</v>
      </c>
      <c r="I26" s="123">
        <f>SUMIFS('4. Equipment Costs'!N:N,'4. Equipment Costs'!C:C,B26,'4. Equipment Costs'!O:O,"&lt;&gt;Error")</f>
        <v>7704.46</v>
      </c>
      <c r="J26" s="123">
        <f>SUMIFS('5. Subcontracting Costs'!N:N,'5. Subcontracting Costs'!C:C,B26,'5. Subcontracting Costs'!O:O,"&lt;&gt;Error")</f>
        <v>6030.7499999999991</v>
      </c>
      <c r="K26" s="197">
        <f t="shared" si="2"/>
        <v>44171.21</v>
      </c>
      <c r="L26" s="197"/>
    </row>
    <row r="27" spans="2:12" s="67" customFormat="1" x14ac:dyDescent="0.35">
      <c r="B27" s="174" t="s">
        <v>11</v>
      </c>
      <c r="C27" s="187" t="s">
        <v>454</v>
      </c>
      <c r="D27" s="144" t="s">
        <v>50</v>
      </c>
      <c r="E27" s="66" t="str">
        <f t="shared" si="0"/>
        <v>Programme Countries</v>
      </c>
      <c r="F27" s="123">
        <f>SUMIFS('1. Staff costs'!N:N,'1. Staff costs'!C:C,B27,'1. Staff costs'!O:O,"&lt;&gt;Error")</f>
        <v>7294</v>
      </c>
      <c r="G27" s="123">
        <f>SUMIFS('2-3. Travel Costs&amp;Costs of Stay'!O:O,'2-3. Travel Costs&amp;Costs of Stay'!C:C,B27,'2-3. Travel Costs&amp;Costs of Stay'!R:R,"&lt;&gt;Error")</f>
        <v>2370</v>
      </c>
      <c r="H27" s="123">
        <f>SUMIFS('2-3. Travel Costs&amp;Costs of Stay'!P:P,'2-3. Travel Costs&amp;Costs of Stay'!C:C,B27,'2-3. Travel Costs&amp;Costs of Stay'!R:R,"&lt;&gt;Error")</f>
        <v>5040</v>
      </c>
      <c r="I27" s="123">
        <f>SUMIFS('4. Equipment Costs'!N:N,'4. Equipment Costs'!C:C,B27,'4. Equipment Costs'!O:O,"&lt;&gt;Error")</f>
        <v>0</v>
      </c>
      <c r="J27" s="123">
        <f>SUMIFS('5. Subcontracting Costs'!N:N,'5. Subcontracting Costs'!C:C,B27,'5. Subcontracting Costs'!O:O,"&lt;&gt;Error")</f>
        <v>0</v>
      </c>
      <c r="K27" s="197">
        <f t="shared" si="2"/>
        <v>14704</v>
      </c>
      <c r="L27" s="197"/>
    </row>
    <row r="28" spans="2:12" s="67" customFormat="1" x14ac:dyDescent="0.35">
      <c r="B28" s="174" t="s">
        <v>12</v>
      </c>
      <c r="C28" s="187" t="s">
        <v>455</v>
      </c>
      <c r="D28" s="144" t="s">
        <v>37</v>
      </c>
      <c r="E28" s="66" t="str">
        <f t="shared" si="0"/>
        <v>Programme Countries</v>
      </c>
      <c r="F28" s="123">
        <f>SUMIFS('1. Staff costs'!N:N,'1. Staff costs'!C:C,B28,'1. Staff costs'!O:O,"&lt;&gt;Error")</f>
        <v>19824</v>
      </c>
      <c r="G28" s="123">
        <f>SUMIFS('2-3. Travel Costs&amp;Costs of Stay'!O:O,'2-3. Travel Costs&amp;Costs of Stay'!C:C,B28,'2-3. Travel Costs&amp;Costs of Stay'!R:R,"&lt;&gt;Error")</f>
        <v>3030</v>
      </c>
      <c r="H28" s="123">
        <f>SUMIFS('2-3. Travel Costs&amp;Costs of Stay'!P:P,'2-3. Travel Costs&amp;Costs of Stay'!C:C,B28,'2-3. Travel Costs&amp;Costs of Stay'!R:R,"&lt;&gt;Error")</f>
        <v>3960</v>
      </c>
      <c r="I28" s="123">
        <f>SUMIFS('4. Equipment Costs'!N:N,'4. Equipment Costs'!C:C,B28,'4. Equipment Costs'!O:O,"&lt;&gt;Error")</f>
        <v>0</v>
      </c>
      <c r="J28" s="123">
        <f>SUMIFS('5. Subcontracting Costs'!N:N,'5. Subcontracting Costs'!C:C,B28,'5. Subcontracting Costs'!O:O,"&lt;&gt;Error")</f>
        <v>0</v>
      </c>
      <c r="K28" s="197">
        <f t="shared" si="2"/>
        <v>26814</v>
      </c>
      <c r="L28" s="197"/>
    </row>
    <row r="29" spans="2:12" s="67" customFormat="1" x14ac:dyDescent="0.35">
      <c r="B29" s="174" t="s">
        <v>13</v>
      </c>
      <c r="C29" s="187" t="s">
        <v>456</v>
      </c>
      <c r="D29" s="144" t="s">
        <v>45</v>
      </c>
      <c r="E29" s="66" t="str">
        <f t="shared" si="0"/>
        <v>Programme Countries</v>
      </c>
      <c r="F29" s="123">
        <f>SUMIFS('1. Staff costs'!N:N,'1. Staff costs'!C:C,B29,'1. Staff costs'!O:O,"&lt;&gt;Error")</f>
        <v>10582</v>
      </c>
      <c r="G29" s="123">
        <f>SUMIFS('2-3. Travel Costs&amp;Costs of Stay'!O:O,'2-3. Travel Costs&amp;Costs of Stay'!C:C,B29,'2-3. Travel Costs&amp;Costs of Stay'!R:R,"&lt;&gt;Error")</f>
        <v>3645</v>
      </c>
      <c r="H29" s="123">
        <f>SUMIFS('2-3. Travel Costs&amp;Costs of Stay'!P:P,'2-3. Travel Costs&amp;Costs of Stay'!C:C,B29,'2-3. Travel Costs&amp;Costs of Stay'!R:R,"&lt;&gt;Error")</f>
        <v>5360</v>
      </c>
      <c r="I29" s="123">
        <f>SUMIFS('4. Equipment Costs'!N:N,'4. Equipment Costs'!C:C,B29,'4. Equipment Costs'!O:O,"&lt;&gt;Error")</f>
        <v>0</v>
      </c>
      <c r="J29" s="123">
        <f>SUMIFS('5. Subcontracting Costs'!N:N,'5. Subcontracting Costs'!C:C,B29,'5. Subcontracting Costs'!O:O,"&lt;&gt;Error")</f>
        <v>0</v>
      </c>
      <c r="K29" s="197">
        <f t="shared" si="2"/>
        <v>19587</v>
      </c>
      <c r="L29" s="197"/>
    </row>
    <row r="30" spans="2:12" s="67" customFormat="1" x14ac:dyDescent="0.35">
      <c r="B30" s="174" t="s">
        <v>14</v>
      </c>
      <c r="C30" s="187" t="s">
        <v>457</v>
      </c>
      <c r="D30" s="144" t="s">
        <v>52</v>
      </c>
      <c r="E30" s="66" t="str">
        <f t="shared" si="0"/>
        <v>Partner Countries</v>
      </c>
      <c r="F30" s="123">
        <f>SUMIFS('1. Staff costs'!N:N,'1. Staff costs'!C:C,B30,'1. Staff costs'!O:O,"&lt;&gt;Error")</f>
        <v>11816</v>
      </c>
      <c r="G30" s="123">
        <f>SUMIFS('2-3. Travel Costs&amp;Costs of Stay'!O:O,'2-3. Travel Costs&amp;Costs of Stay'!C:C,B30,'2-3. Travel Costs&amp;Costs of Stay'!R:R,"&lt;&gt;Error")</f>
        <v>2670</v>
      </c>
      <c r="H30" s="123">
        <f>SUMIFS('2-3. Travel Costs&amp;Costs of Stay'!P:P,'2-3. Travel Costs&amp;Costs of Stay'!C:C,B30,'2-3. Travel Costs&amp;Costs of Stay'!R:R,"&lt;&gt;Error")</f>
        <v>7320</v>
      </c>
      <c r="I30" s="123">
        <f>SUMIFS('4. Equipment Costs'!N:N,'4. Equipment Costs'!C:C,B30,'4. Equipment Costs'!O:O,"&lt;&gt;Error")</f>
        <v>4296.2700000000004</v>
      </c>
      <c r="J30" s="123">
        <f>SUMIFS('5. Subcontracting Costs'!N:N,'5. Subcontracting Costs'!C:C,B30,'5. Subcontracting Costs'!O:O,"&lt;&gt;Error")</f>
        <v>663.15</v>
      </c>
      <c r="K30" s="197">
        <f t="shared" si="2"/>
        <v>26765.420000000002</v>
      </c>
      <c r="L30" s="197"/>
    </row>
    <row r="31" spans="2:12" s="67" customFormat="1" x14ac:dyDescent="0.35">
      <c r="B31" s="174" t="s">
        <v>15</v>
      </c>
      <c r="C31" s="187" t="s">
        <v>458</v>
      </c>
      <c r="D31" s="144" t="s">
        <v>52</v>
      </c>
      <c r="E31" s="66" t="str">
        <f t="shared" si="0"/>
        <v>Partner Countries</v>
      </c>
      <c r="F31" s="123">
        <f>SUMIFS('1. Staff costs'!N:N,'1. Staff costs'!C:C,B31,'1. Staff costs'!O:O,"&lt;&gt;Error")</f>
        <v>9648</v>
      </c>
      <c r="G31" s="123">
        <f>SUMIFS('2-3. Travel Costs&amp;Costs of Stay'!O:O,'2-3. Travel Costs&amp;Costs of Stay'!C:C,B31,'2-3. Travel Costs&amp;Costs of Stay'!R:R,"&lt;&gt;Error")</f>
        <v>7245</v>
      </c>
      <c r="H31" s="123">
        <f>SUMIFS('2-3. Travel Costs&amp;Costs of Stay'!P:P,'2-3. Travel Costs&amp;Costs of Stay'!C:C,B31,'2-3. Travel Costs&amp;Costs of Stay'!R:R,"&lt;&gt;Error")</f>
        <v>9140</v>
      </c>
      <c r="I31" s="123">
        <f>SUMIFS('4. Equipment Costs'!N:N,'4. Equipment Costs'!C:C,B31,'4. Equipment Costs'!O:O,"&lt;&gt;Error")</f>
        <v>5491.47</v>
      </c>
      <c r="J31" s="123">
        <f>SUMIFS('5. Subcontracting Costs'!N:N,'5. Subcontracting Costs'!C:C,B31,'5. Subcontracting Costs'!O:O,"&lt;&gt;Error")</f>
        <v>0</v>
      </c>
      <c r="K31" s="197">
        <f t="shared" si="2"/>
        <v>31524.47</v>
      </c>
      <c r="L31" s="197"/>
    </row>
    <row r="32" spans="2:12" s="67" customFormat="1" x14ac:dyDescent="0.35">
      <c r="B32" s="174" t="s">
        <v>16</v>
      </c>
      <c r="C32" s="187" t="s">
        <v>459</v>
      </c>
      <c r="D32" s="144" t="s">
        <v>52</v>
      </c>
      <c r="E32" s="66" t="str">
        <f t="shared" si="0"/>
        <v>Partner Countries</v>
      </c>
      <c r="F32" s="123">
        <f>SUMIFS('1. Staff costs'!N:N,'1. Staff costs'!C:C,B32,'1. Staff costs'!O:O,"&lt;&gt;Error")</f>
        <v>7152</v>
      </c>
      <c r="G32" s="123">
        <f>SUMIFS('2-3. Travel Costs&amp;Costs of Stay'!O:O,'2-3. Travel Costs&amp;Costs of Stay'!C:C,B32,'2-3. Travel Costs&amp;Costs of Stay'!R:R,"&lt;&gt;Error")</f>
        <v>3200</v>
      </c>
      <c r="H32" s="123">
        <f>SUMIFS('2-3. Travel Costs&amp;Costs of Stay'!P:P,'2-3. Travel Costs&amp;Costs of Stay'!C:C,B32,'2-3. Travel Costs&amp;Costs of Stay'!R:R,"&lt;&gt;Error")</f>
        <v>8880</v>
      </c>
      <c r="I32" s="123">
        <f>SUMIFS('4. Equipment Costs'!N:N,'4. Equipment Costs'!C:C,B32,'4. Equipment Costs'!O:O,"&lt;&gt;Error")</f>
        <v>5593.82</v>
      </c>
      <c r="J32" s="123">
        <f>SUMIFS('5. Subcontracting Costs'!N:N,'5. Subcontracting Costs'!C:C,B32,'5. Subcontracting Costs'!O:O,"&lt;&gt;Error")</f>
        <v>645.59999999999991</v>
      </c>
      <c r="K32" s="197">
        <f t="shared" si="2"/>
        <v>25471.42</v>
      </c>
      <c r="L32" s="197"/>
    </row>
    <row r="33" spans="2:12" s="67" customFormat="1" x14ac:dyDescent="0.35">
      <c r="B33" s="174" t="s">
        <v>17</v>
      </c>
      <c r="C33" s="187" t="s">
        <v>460</v>
      </c>
      <c r="D33" s="144" t="s">
        <v>2</v>
      </c>
      <c r="E33" s="66" t="str">
        <f t="shared" si="0"/>
        <v>Programme Countries</v>
      </c>
      <c r="F33" s="123">
        <f>SUMIFS('1. Staff costs'!N:N,'1. Staff costs'!C:C,B33,'1. Staff costs'!O:O,"&lt;&gt;Error")</f>
        <v>17476</v>
      </c>
      <c r="G33" s="123">
        <f>SUMIFS('2-3. Travel Costs&amp;Costs of Stay'!O:O,'2-3. Travel Costs&amp;Costs of Stay'!C:C,B33,'2-3. Travel Costs&amp;Costs of Stay'!R:R,"&lt;&gt;Error")</f>
        <v>2815</v>
      </c>
      <c r="H33" s="123">
        <f>SUMIFS('2-3. Travel Costs&amp;Costs of Stay'!P:P,'2-3. Travel Costs&amp;Costs of Stay'!C:C,B33,'2-3. Travel Costs&amp;Costs of Stay'!R:R,"&lt;&gt;Error")</f>
        <v>6120</v>
      </c>
      <c r="I33" s="123">
        <f>SUMIFS('4. Equipment Costs'!N:N,'4. Equipment Costs'!C:C,B33,'4. Equipment Costs'!O:O,"&lt;&gt;Error")</f>
        <v>0</v>
      </c>
      <c r="J33" s="123">
        <f>SUMIFS('5. Subcontracting Costs'!N:N,'5. Subcontracting Costs'!C:C,B33,'5. Subcontracting Costs'!O:O,"&lt;&gt;Error")</f>
        <v>0</v>
      </c>
      <c r="K33" s="197">
        <f t="shared" si="2"/>
        <v>26411</v>
      </c>
      <c r="L33" s="197"/>
    </row>
    <row r="34" spans="2:12" s="67" customFormat="1" x14ac:dyDescent="0.35">
      <c r="B34" s="174" t="s">
        <v>18</v>
      </c>
      <c r="C34" s="144"/>
      <c r="D34" s="144"/>
      <c r="E34" s="66" t="str">
        <f t="shared" si="0"/>
        <v/>
      </c>
      <c r="F34" s="123">
        <f>SUMIFS('1. Staff costs'!N:N,'1. Staff costs'!C:C,B34,'1. Staff costs'!O:O,"&lt;&gt;Error")</f>
        <v>0</v>
      </c>
      <c r="G34" s="123">
        <f>SUMIFS('2-3. Travel Costs&amp;Costs of Stay'!O:O,'2-3. Travel Costs&amp;Costs of Stay'!C:C,B34,'2-3. Travel Costs&amp;Costs of Stay'!R:R,"&lt;&gt;Error")</f>
        <v>0</v>
      </c>
      <c r="H34" s="123">
        <f>SUMIFS('2-3. Travel Costs&amp;Costs of Stay'!P:P,'2-3. Travel Costs&amp;Costs of Stay'!C:C,B34,'2-3. Travel Costs&amp;Costs of Stay'!R:R,"&lt;&gt;Error")</f>
        <v>0</v>
      </c>
      <c r="I34" s="123">
        <f>SUMIFS('4. Equipment Costs'!N:N,'4. Equipment Costs'!C:C,B34,'4. Equipment Costs'!O:O,"&lt;&gt;Error")</f>
        <v>0</v>
      </c>
      <c r="J34" s="123">
        <f>SUMIFS('5. Subcontracting Costs'!N:N,'5. Subcontracting Costs'!C:C,B34,'5. Subcontracting Costs'!O:O,"&lt;&gt;Error")</f>
        <v>0</v>
      </c>
      <c r="K34" s="197">
        <f t="shared" si="2"/>
        <v>0</v>
      </c>
      <c r="L34" s="197"/>
    </row>
    <row r="35" spans="2:12" s="67" customFormat="1" x14ac:dyDescent="0.35">
      <c r="B35" s="174" t="s">
        <v>149</v>
      </c>
      <c r="C35" s="144"/>
      <c r="D35" s="144"/>
      <c r="E35" s="66" t="str">
        <f t="shared" si="0"/>
        <v/>
      </c>
      <c r="F35" s="123">
        <f>SUMIFS('1. Staff costs'!N:N,'1. Staff costs'!C:C,B35,'1. Staff costs'!O:O,"&lt;&gt;Error")</f>
        <v>0</v>
      </c>
      <c r="G35" s="123">
        <f>SUMIFS('2-3. Travel Costs&amp;Costs of Stay'!O:O,'2-3. Travel Costs&amp;Costs of Stay'!C:C,B35,'2-3. Travel Costs&amp;Costs of Stay'!R:R,"&lt;&gt;Error")</f>
        <v>0</v>
      </c>
      <c r="H35" s="123">
        <f>SUMIFS('2-3. Travel Costs&amp;Costs of Stay'!P:P,'2-3. Travel Costs&amp;Costs of Stay'!C:C,B35,'2-3. Travel Costs&amp;Costs of Stay'!R:R,"&lt;&gt;Error")</f>
        <v>0</v>
      </c>
      <c r="I35" s="123">
        <f>SUMIFS('4. Equipment Costs'!N:N,'4. Equipment Costs'!C:C,B35,'4. Equipment Costs'!O:O,"&lt;&gt;Error")</f>
        <v>0</v>
      </c>
      <c r="J35" s="123">
        <f>SUMIFS('5. Subcontracting Costs'!N:N,'5. Subcontracting Costs'!C:C,B35,'5. Subcontracting Costs'!O:O,"&lt;&gt;Error")</f>
        <v>0</v>
      </c>
      <c r="K35" s="197">
        <f t="shared" si="2"/>
        <v>0</v>
      </c>
      <c r="L35" s="197"/>
    </row>
    <row r="36" spans="2:12" s="67" customFormat="1" x14ac:dyDescent="0.35">
      <c r="B36" s="174" t="s">
        <v>19</v>
      </c>
      <c r="C36" s="144"/>
      <c r="D36" s="144"/>
      <c r="E36" s="66" t="str">
        <f t="shared" si="0"/>
        <v/>
      </c>
      <c r="F36" s="123">
        <f>SUMIFS('1. Staff costs'!N:N,'1. Staff costs'!C:C,B36,'1. Staff costs'!O:O,"&lt;&gt;Error")</f>
        <v>0</v>
      </c>
      <c r="G36" s="123">
        <f>SUMIFS('2-3. Travel Costs&amp;Costs of Stay'!O:O,'2-3. Travel Costs&amp;Costs of Stay'!C:C,B36,'2-3. Travel Costs&amp;Costs of Stay'!R:R,"&lt;&gt;Error")</f>
        <v>0</v>
      </c>
      <c r="H36" s="123">
        <f>SUMIFS('2-3. Travel Costs&amp;Costs of Stay'!P:P,'2-3. Travel Costs&amp;Costs of Stay'!C:C,B36,'2-3. Travel Costs&amp;Costs of Stay'!R:R,"&lt;&gt;Error")</f>
        <v>0</v>
      </c>
      <c r="I36" s="123">
        <f>SUMIFS('4. Equipment Costs'!N:N,'4. Equipment Costs'!C:C,B36,'4. Equipment Costs'!O:O,"&lt;&gt;Error")</f>
        <v>0</v>
      </c>
      <c r="J36" s="123">
        <f>SUMIFS('5. Subcontracting Costs'!N:N,'5. Subcontracting Costs'!C:C,B36,'5. Subcontracting Costs'!O:O,"&lt;&gt;Error")</f>
        <v>0</v>
      </c>
      <c r="K36" s="197">
        <f t="shared" si="2"/>
        <v>0</v>
      </c>
      <c r="L36" s="197"/>
    </row>
    <row r="37" spans="2:12" s="67" customFormat="1" x14ac:dyDescent="0.35">
      <c r="B37" s="174" t="s">
        <v>20</v>
      </c>
      <c r="C37" s="144"/>
      <c r="D37" s="144"/>
      <c r="E37" s="66" t="str">
        <f t="shared" si="0"/>
        <v/>
      </c>
      <c r="F37" s="123">
        <f>SUMIFS('1. Staff costs'!N:N,'1. Staff costs'!C:C,B37,'1. Staff costs'!O:O,"&lt;&gt;Error")</f>
        <v>0</v>
      </c>
      <c r="G37" s="123">
        <f>SUMIFS('2-3. Travel Costs&amp;Costs of Stay'!O:O,'2-3. Travel Costs&amp;Costs of Stay'!C:C,B37,'2-3. Travel Costs&amp;Costs of Stay'!R:R,"&lt;&gt;Error")</f>
        <v>0</v>
      </c>
      <c r="H37" s="123">
        <f>SUMIFS('2-3. Travel Costs&amp;Costs of Stay'!P:P,'2-3. Travel Costs&amp;Costs of Stay'!C:C,B37,'2-3. Travel Costs&amp;Costs of Stay'!R:R,"&lt;&gt;Error")</f>
        <v>0</v>
      </c>
      <c r="I37" s="123">
        <f>SUMIFS('4. Equipment Costs'!N:N,'4. Equipment Costs'!C:C,B37,'4. Equipment Costs'!O:O,"&lt;&gt;Error")</f>
        <v>0</v>
      </c>
      <c r="J37" s="123">
        <f>SUMIFS('5. Subcontracting Costs'!N:N,'5. Subcontracting Costs'!C:C,B37,'5. Subcontracting Costs'!O:O,"&lt;&gt;Error")</f>
        <v>0</v>
      </c>
      <c r="K37" s="197">
        <f t="shared" si="2"/>
        <v>0</v>
      </c>
      <c r="L37" s="197"/>
    </row>
    <row r="38" spans="2:12" s="67" customFormat="1" x14ac:dyDescent="0.35">
      <c r="B38" s="174" t="s">
        <v>21</v>
      </c>
      <c r="C38" s="144"/>
      <c r="D38" s="144"/>
      <c r="E38" s="66" t="str">
        <f t="shared" si="0"/>
        <v/>
      </c>
      <c r="F38" s="123">
        <f>SUMIFS('1. Staff costs'!N:N,'1. Staff costs'!C:C,B38,'1. Staff costs'!O:O,"&lt;&gt;Error")</f>
        <v>0</v>
      </c>
      <c r="G38" s="123">
        <f>SUMIFS('2-3. Travel Costs&amp;Costs of Stay'!O:O,'2-3. Travel Costs&amp;Costs of Stay'!C:C,B38,'2-3. Travel Costs&amp;Costs of Stay'!R:R,"&lt;&gt;Error")</f>
        <v>0</v>
      </c>
      <c r="H38" s="123">
        <f>SUMIFS('2-3. Travel Costs&amp;Costs of Stay'!P:P,'2-3. Travel Costs&amp;Costs of Stay'!C:C,B38,'2-3. Travel Costs&amp;Costs of Stay'!R:R,"&lt;&gt;Error")</f>
        <v>0</v>
      </c>
      <c r="I38" s="123">
        <f>SUMIFS('4. Equipment Costs'!N:N,'4. Equipment Costs'!C:C,B38,'4. Equipment Costs'!O:O,"&lt;&gt;Error")</f>
        <v>0</v>
      </c>
      <c r="J38" s="123">
        <f>SUMIFS('5. Subcontracting Costs'!N:N,'5. Subcontracting Costs'!C:C,B38,'5. Subcontracting Costs'!O:O,"&lt;&gt;Error")</f>
        <v>0</v>
      </c>
      <c r="K38" s="197">
        <f t="shared" si="2"/>
        <v>0</v>
      </c>
      <c r="L38" s="197"/>
    </row>
    <row r="39" spans="2:12" s="67" customFormat="1" x14ac:dyDescent="0.35">
      <c r="B39" s="174" t="s">
        <v>22</v>
      </c>
      <c r="C39" s="144"/>
      <c r="D39" s="144"/>
      <c r="E39" s="66" t="str">
        <f t="shared" si="0"/>
        <v/>
      </c>
      <c r="F39" s="123">
        <f>SUMIFS('1. Staff costs'!N:N,'1. Staff costs'!C:C,B39,'1. Staff costs'!O:O,"&lt;&gt;Error")</f>
        <v>0</v>
      </c>
      <c r="G39" s="123">
        <f>SUMIFS('2-3. Travel Costs&amp;Costs of Stay'!O:O,'2-3. Travel Costs&amp;Costs of Stay'!C:C,B39,'2-3. Travel Costs&amp;Costs of Stay'!R:R,"&lt;&gt;Error")</f>
        <v>0</v>
      </c>
      <c r="H39" s="123">
        <f>SUMIFS('2-3. Travel Costs&amp;Costs of Stay'!P:P,'2-3. Travel Costs&amp;Costs of Stay'!C:C,B39,'2-3. Travel Costs&amp;Costs of Stay'!R:R,"&lt;&gt;Error")</f>
        <v>0</v>
      </c>
      <c r="I39" s="123">
        <f>SUMIFS('4. Equipment Costs'!N:N,'4. Equipment Costs'!C:C,B39,'4. Equipment Costs'!O:O,"&lt;&gt;Error")</f>
        <v>0</v>
      </c>
      <c r="J39" s="123">
        <f>SUMIFS('5. Subcontracting Costs'!N:N,'5. Subcontracting Costs'!C:C,B39,'5. Subcontracting Costs'!O:O,"&lt;&gt;Error")</f>
        <v>0</v>
      </c>
      <c r="K39" s="197">
        <f t="shared" si="2"/>
        <v>0</v>
      </c>
      <c r="L39" s="197"/>
    </row>
    <row r="40" spans="2:12" s="67" customFormat="1" x14ac:dyDescent="0.35">
      <c r="B40" s="174" t="s">
        <v>23</v>
      </c>
      <c r="C40" s="144"/>
      <c r="D40" s="144"/>
      <c r="E40" s="66" t="str">
        <f t="shared" si="0"/>
        <v/>
      </c>
      <c r="F40" s="123">
        <f>SUMIFS('1. Staff costs'!N:N,'1. Staff costs'!C:C,B40,'1. Staff costs'!O:O,"&lt;&gt;Error")</f>
        <v>0</v>
      </c>
      <c r="G40" s="123">
        <f>SUMIFS('2-3. Travel Costs&amp;Costs of Stay'!O:O,'2-3. Travel Costs&amp;Costs of Stay'!C:C,B40,'2-3. Travel Costs&amp;Costs of Stay'!R:R,"&lt;&gt;Error")</f>
        <v>0</v>
      </c>
      <c r="H40" s="123">
        <f>SUMIFS('2-3. Travel Costs&amp;Costs of Stay'!P:P,'2-3. Travel Costs&amp;Costs of Stay'!C:C,B40,'2-3. Travel Costs&amp;Costs of Stay'!R:R,"&lt;&gt;Error")</f>
        <v>0</v>
      </c>
      <c r="I40" s="123">
        <f>SUMIFS('4. Equipment Costs'!N:N,'4. Equipment Costs'!C:C,B40,'4. Equipment Costs'!O:O,"&lt;&gt;Error")</f>
        <v>0</v>
      </c>
      <c r="J40" s="123">
        <f>SUMIFS('5. Subcontracting Costs'!N:N,'5. Subcontracting Costs'!C:C,B40,'5. Subcontracting Costs'!O:O,"&lt;&gt;Error")</f>
        <v>0</v>
      </c>
      <c r="K40" s="197">
        <f t="shared" si="2"/>
        <v>0</v>
      </c>
      <c r="L40" s="197"/>
    </row>
    <row r="41" spans="2:12" s="67" customFormat="1" x14ac:dyDescent="0.35">
      <c r="B41" s="174" t="s">
        <v>24</v>
      </c>
      <c r="C41" s="144"/>
      <c r="D41" s="144"/>
      <c r="E41" s="66" t="str">
        <f t="shared" si="0"/>
        <v/>
      </c>
      <c r="F41" s="123">
        <f>SUMIFS('1. Staff costs'!N:N,'1. Staff costs'!C:C,B41,'1. Staff costs'!O:O,"&lt;&gt;Error")</f>
        <v>0</v>
      </c>
      <c r="G41" s="123">
        <f>SUMIFS('2-3. Travel Costs&amp;Costs of Stay'!O:O,'2-3. Travel Costs&amp;Costs of Stay'!C:C,B41,'2-3. Travel Costs&amp;Costs of Stay'!R:R,"&lt;&gt;Error")</f>
        <v>0</v>
      </c>
      <c r="H41" s="123">
        <f>SUMIFS('2-3. Travel Costs&amp;Costs of Stay'!P:P,'2-3. Travel Costs&amp;Costs of Stay'!C:C,B41,'2-3. Travel Costs&amp;Costs of Stay'!R:R,"&lt;&gt;Error")</f>
        <v>0</v>
      </c>
      <c r="I41" s="123">
        <f>SUMIFS('4. Equipment Costs'!N:N,'4. Equipment Costs'!C:C,B41,'4. Equipment Costs'!O:O,"&lt;&gt;Error")</f>
        <v>0</v>
      </c>
      <c r="J41" s="123">
        <f>SUMIFS('5. Subcontracting Costs'!N:N,'5. Subcontracting Costs'!C:C,B41,'5. Subcontracting Costs'!O:O,"&lt;&gt;Error")</f>
        <v>0</v>
      </c>
      <c r="K41" s="197">
        <f t="shared" si="2"/>
        <v>0</v>
      </c>
      <c r="L41" s="197"/>
    </row>
    <row r="42" spans="2:12" s="67" customFormat="1" x14ac:dyDescent="0.35">
      <c r="B42" s="174" t="s">
        <v>25</v>
      </c>
      <c r="C42" s="144"/>
      <c r="D42" s="144"/>
      <c r="E42" s="66" t="str">
        <f t="shared" si="0"/>
        <v/>
      </c>
      <c r="F42" s="123">
        <f>SUMIFS('1. Staff costs'!N:N,'1. Staff costs'!C:C,B42,'1. Staff costs'!O:O,"&lt;&gt;Error")</f>
        <v>0</v>
      </c>
      <c r="G42" s="123">
        <f>SUMIFS('2-3. Travel Costs&amp;Costs of Stay'!O:O,'2-3. Travel Costs&amp;Costs of Stay'!C:C,B42,'2-3. Travel Costs&amp;Costs of Stay'!R:R,"&lt;&gt;Error")</f>
        <v>0</v>
      </c>
      <c r="H42" s="123">
        <f>SUMIFS('2-3. Travel Costs&amp;Costs of Stay'!P:P,'2-3. Travel Costs&amp;Costs of Stay'!C:C,B42,'2-3. Travel Costs&amp;Costs of Stay'!R:R,"&lt;&gt;Error")</f>
        <v>0</v>
      </c>
      <c r="I42" s="123">
        <f>SUMIFS('4. Equipment Costs'!N:N,'4. Equipment Costs'!C:C,B42,'4. Equipment Costs'!O:O,"&lt;&gt;Error")</f>
        <v>0</v>
      </c>
      <c r="J42" s="123">
        <f>SUMIFS('5. Subcontracting Costs'!N:N,'5. Subcontracting Costs'!C:C,B42,'5. Subcontracting Costs'!O:O,"&lt;&gt;Error")</f>
        <v>0</v>
      </c>
      <c r="K42" s="197">
        <f t="shared" si="2"/>
        <v>0</v>
      </c>
      <c r="L42" s="197"/>
    </row>
    <row r="43" spans="2:12" s="67" customFormat="1" x14ac:dyDescent="0.35">
      <c r="B43" s="174" t="s">
        <v>109</v>
      </c>
      <c r="C43" s="144"/>
      <c r="D43" s="144"/>
      <c r="E43" s="66" t="str">
        <f t="shared" si="0"/>
        <v/>
      </c>
      <c r="F43" s="123">
        <f>SUMIFS('1. Staff costs'!N:N,'1. Staff costs'!C:C,B43,'1. Staff costs'!O:O,"&lt;&gt;Error")</f>
        <v>0</v>
      </c>
      <c r="G43" s="123">
        <f>SUMIFS('2-3. Travel Costs&amp;Costs of Stay'!O:O,'2-3. Travel Costs&amp;Costs of Stay'!C:C,B43,'2-3. Travel Costs&amp;Costs of Stay'!R:R,"&lt;&gt;Error")</f>
        <v>0</v>
      </c>
      <c r="H43" s="123">
        <f>SUMIFS('2-3. Travel Costs&amp;Costs of Stay'!P:P,'2-3. Travel Costs&amp;Costs of Stay'!C:C,B43,'2-3. Travel Costs&amp;Costs of Stay'!R:R,"&lt;&gt;Error")</f>
        <v>0</v>
      </c>
      <c r="I43" s="123">
        <f>SUMIFS('4. Equipment Costs'!N:N,'4. Equipment Costs'!C:C,B43,'4. Equipment Costs'!O:O,"&lt;&gt;Error")</f>
        <v>0</v>
      </c>
      <c r="J43" s="123">
        <f>SUMIFS('5. Subcontracting Costs'!N:N,'5. Subcontracting Costs'!C:C,B43,'5. Subcontracting Costs'!O:O,"&lt;&gt;Error")</f>
        <v>0</v>
      </c>
      <c r="K43" s="197">
        <f t="shared" si="2"/>
        <v>0</v>
      </c>
      <c r="L43" s="197"/>
    </row>
    <row r="44" spans="2:12" s="67" customFormat="1" x14ac:dyDescent="0.35">
      <c r="B44" s="174" t="s">
        <v>110</v>
      </c>
      <c r="C44" s="144"/>
      <c r="D44" s="144"/>
      <c r="E44" s="66" t="str">
        <f t="shared" si="0"/>
        <v/>
      </c>
      <c r="F44" s="123">
        <f>SUMIFS('1. Staff costs'!N:N,'1. Staff costs'!C:C,B44,'1. Staff costs'!O:O,"&lt;&gt;Error")</f>
        <v>0</v>
      </c>
      <c r="G44" s="123">
        <f>SUMIFS('2-3. Travel Costs&amp;Costs of Stay'!O:O,'2-3. Travel Costs&amp;Costs of Stay'!C:C,B44,'2-3. Travel Costs&amp;Costs of Stay'!R:R,"&lt;&gt;Error")</f>
        <v>0</v>
      </c>
      <c r="H44" s="123">
        <f>SUMIFS('2-3. Travel Costs&amp;Costs of Stay'!P:P,'2-3. Travel Costs&amp;Costs of Stay'!C:C,B44,'2-3. Travel Costs&amp;Costs of Stay'!R:R,"&lt;&gt;Error")</f>
        <v>0</v>
      </c>
      <c r="I44" s="123">
        <f>SUMIFS('4. Equipment Costs'!N:N,'4. Equipment Costs'!C:C,B44,'4. Equipment Costs'!O:O,"&lt;&gt;Error")</f>
        <v>0</v>
      </c>
      <c r="J44" s="123">
        <f>SUMIFS('5. Subcontracting Costs'!N:N,'5. Subcontracting Costs'!C:C,B44,'5. Subcontracting Costs'!O:O,"&lt;&gt;Error")</f>
        <v>0</v>
      </c>
      <c r="K44" s="197">
        <f t="shared" si="2"/>
        <v>0</v>
      </c>
      <c r="L44" s="197"/>
    </row>
    <row r="45" spans="2:12" s="67" customFormat="1" x14ac:dyDescent="0.35">
      <c r="B45" s="174" t="s">
        <v>111</v>
      </c>
      <c r="C45" s="144"/>
      <c r="D45" s="144"/>
      <c r="E45" s="66" t="str">
        <f t="shared" si="0"/>
        <v/>
      </c>
      <c r="F45" s="123">
        <f>SUMIFS('1. Staff costs'!N:N,'1. Staff costs'!C:C,B45,'1. Staff costs'!O:O,"&lt;&gt;Error")</f>
        <v>0</v>
      </c>
      <c r="G45" s="123">
        <f>SUMIFS('2-3. Travel Costs&amp;Costs of Stay'!O:O,'2-3. Travel Costs&amp;Costs of Stay'!C:C,B45,'2-3. Travel Costs&amp;Costs of Stay'!R:R,"&lt;&gt;Error")</f>
        <v>0</v>
      </c>
      <c r="H45" s="123">
        <f>SUMIFS('2-3. Travel Costs&amp;Costs of Stay'!P:P,'2-3. Travel Costs&amp;Costs of Stay'!C:C,B45,'2-3. Travel Costs&amp;Costs of Stay'!R:R,"&lt;&gt;Error")</f>
        <v>0</v>
      </c>
      <c r="I45" s="123">
        <f>SUMIFS('4. Equipment Costs'!N:N,'4. Equipment Costs'!C:C,B45,'4. Equipment Costs'!O:O,"&lt;&gt;Error")</f>
        <v>0</v>
      </c>
      <c r="J45" s="123">
        <f>SUMIFS('5. Subcontracting Costs'!N:N,'5. Subcontracting Costs'!C:C,B45,'5. Subcontracting Costs'!O:O,"&lt;&gt;Error")</f>
        <v>0</v>
      </c>
      <c r="K45" s="197">
        <f t="shared" si="2"/>
        <v>0</v>
      </c>
      <c r="L45" s="197"/>
    </row>
    <row r="46" spans="2:12" s="67" customFormat="1" x14ac:dyDescent="0.35">
      <c r="B46" s="174" t="s">
        <v>112</v>
      </c>
      <c r="C46" s="144"/>
      <c r="D46" s="144"/>
      <c r="E46" s="66" t="str">
        <f t="shared" si="0"/>
        <v/>
      </c>
      <c r="F46" s="123">
        <f>SUMIFS('1. Staff costs'!N:N,'1. Staff costs'!C:C,B46,'1. Staff costs'!O:O,"&lt;&gt;Error")</f>
        <v>0</v>
      </c>
      <c r="G46" s="123">
        <f>SUMIFS('2-3. Travel Costs&amp;Costs of Stay'!O:O,'2-3. Travel Costs&amp;Costs of Stay'!C:C,B46,'2-3. Travel Costs&amp;Costs of Stay'!R:R,"&lt;&gt;Error")</f>
        <v>0</v>
      </c>
      <c r="H46" s="123">
        <f>SUMIFS('2-3. Travel Costs&amp;Costs of Stay'!P:P,'2-3. Travel Costs&amp;Costs of Stay'!C:C,B46,'2-3. Travel Costs&amp;Costs of Stay'!R:R,"&lt;&gt;Error")</f>
        <v>0</v>
      </c>
      <c r="I46" s="123">
        <f>SUMIFS('4. Equipment Costs'!N:N,'4. Equipment Costs'!C:C,B46,'4. Equipment Costs'!O:O,"&lt;&gt;Error")</f>
        <v>0</v>
      </c>
      <c r="J46" s="123">
        <f>SUMIFS('5. Subcontracting Costs'!N:N,'5. Subcontracting Costs'!C:C,B46,'5. Subcontracting Costs'!O:O,"&lt;&gt;Error")</f>
        <v>0</v>
      </c>
      <c r="K46" s="197">
        <f t="shared" si="2"/>
        <v>0</v>
      </c>
      <c r="L46" s="197"/>
    </row>
    <row r="47" spans="2:12" s="67" customFormat="1" x14ac:dyDescent="0.35">
      <c r="B47" s="174" t="s">
        <v>113</v>
      </c>
      <c r="C47" s="144"/>
      <c r="D47" s="144"/>
      <c r="E47" s="66" t="str">
        <f t="shared" si="0"/>
        <v/>
      </c>
      <c r="F47" s="123">
        <f>SUMIFS('1. Staff costs'!N:N,'1. Staff costs'!C:C,B47,'1. Staff costs'!O:O,"&lt;&gt;Error")</f>
        <v>0</v>
      </c>
      <c r="G47" s="123">
        <f>SUMIFS('2-3. Travel Costs&amp;Costs of Stay'!O:O,'2-3. Travel Costs&amp;Costs of Stay'!C:C,B47,'2-3. Travel Costs&amp;Costs of Stay'!R:R,"&lt;&gt;Error")</f>
        <v>0</v>
      </c>
      <c r="H47" s="123">
        <f>SUMIFS('2-3. Travel Costs&amp;Costs of Stay'!P:P,'2-3. Travel Costs&amp;Costs of Stay'!C:C,B47,'2-3. Travel Costs&amp;Costs of Stay'!R:R,"&lt;&gt;Error")</f>
        <v>0</v>
      </c>
      <c r="I47" s="123">
        <f>SUMIFS('4. Equipment Costs'!N:N,'4. Equipment Costs'!C:C,B47,'4. Equipment Costs'!O:O,"&lt;&gt;Error")</f>
        <v>0</v>
      </c>
      <c r="J47" s="123">
        <f>SUMIFS('5. Subcontracting Costs'!N:N,'5. Subcontracting Costs'!C:C,B47,'5. Subcontracting Costs'!O:O,"&lt;&gt;Error")</f>
        <v>0</v>
      </c>
      <c r="K47" s="197">
        <f t="shared" si="2"/>
        <v>0</v>
      </c>
      <c r="L47" s="197"/>
    </row>
    <row r="48" spans="2:12" s="67" customFormat="1" x14ac:dyDescent="0.35">
      <c r="B48" s="174" t="s">
        <v>114</v>
      </c>
      <c r="C48" s="144"/>
      <c r="D48" s="144"/>
      <c r="E48" s="66" t="str">
        <f t="shared" si="0"/>
        <v/>
      </c>
      <c r="F48" s="123">
        <f>SUMIFS('1. Staff costs'!N:N,'1. Staff costs'!C:C,B48,'1. Staff costs'!O:O,"&lt;&gt;Error")</f>
        <v>0</v>
      </c>
      <c r="G48" s="123">
        <f>SUMIFS('2-3. Travel Costs&amp;Costs of Stay'!O:O,'2-3. Travel Costs&amp;Costs of Stay'!C:C,B48,'2-3. Travel Costs&amp;Costs of Stay'!R:R,"&lt;&gt;Error")</f>
        <v>0</v>
      </c>
      <c r="H48" s="123">
        <f>SUMIFS('2-3. Travel Costs&amp;Costs of Stay'!P:P,'2-3. Travel Costs&amp;Costs of Stay'!C:C,B48,'2-3. Travel Costs&amp;Costs of Stay'!R:R,"&lt;&gt;Error")</f>
        <v>0</v>
      </c>
      <c r="I48" s="123">
        <f>SUMIFS('4. Equipment Costs'!N:N,'4. Equipment Costs'!C:C,B48,'4. Equipment Costs'!O:O,"&lt;&gt;Error")</f>
        <v>0</v>
      </c>
      <c r="J48" s="123">
        <f>SUMIFS('5. Subcontracting Costs'!N:N,'5. Subcontracting Costs'!C:C,B48,'5. Subcontracting Costs'!O:O,"&lt;&gt;Error")</f>
        <v>0</v>
      </c>
      <c r="K48" s="197">
        <f t="shared" si="2"/>
        <v>0</v>
      </c>
      <c r="L48" s="197"/>
    </row>
    <row r="49" spans="2:12" s="67" customFormat="1" x14ac:dyDescent="0.35">
      <c r="B49" s="174" t="s">
        <v>115</v>
      </c>
      <c r="C49" s="144"/>
      <c r="D49" s="144"/>
      <c r="E49" s="66" t="str">
        <f t="shared" si="0"/>
        <v/>
      </c>
      <c r="F49" s="123">
        <f>SUMIFS('1. Staff costs'!N:N,'1. Staff costs'!C:C,B49,'1. Staff costs'!O:O,"&lt;&gt;Error")</f>
        <v>0</v>
      </c>
      <c r="G49" s="123">
        <f>SUMIFS('2-3. Travel Costs&amp;Costs of Stay'!O:O,'2-3. Travel Costs&amp;Costs of Stay'!C:C,B49,'2-3. Travel Costs&amp;Costs of Stay'!R:R,"&lt;&gt;Error")</f>
        <v>0</v>
      </c>
      <c r="H49" s="123">
        <f>SUMIFS('2-3. Travel Costs&amp;Costs of Stay'!P:P,'2-3. Travel Costs&amp;Costs of Stay'!C:C,B49,'2-3. Travel Costs&amp;Costs of Stay'!R:R,"&lt;&gt;Error")</f>
        <v>0</v>
      </c>
      <c r="I49" s="123">
        <f>SUMIFS('4. Equipment Costs'!N:N,'4. Equipment Costs'!C:C,B49,'4. Equipment Costs'!O:O,"&lt;&gt;Error")</f>
        <v>0</v>
      </c>
      <c r="J49" s="123">
        <f>SUMIFS('5. Subcontracting Costs'!N:N,'5. Subcontracting Costs'!C:C,B49,'5. Subcontracting Costs'!O:O,"&lt;&gt;Error")</f>
        <v>0</v>
      </c>
      <c r="K49" s="197">
        <f t="shared" si="2"/>
        <v>0</v>
      </c>
      <c r="L49" s="197"/>
    </row>
    <row r="50" spans="2:12" s="67" customFormat="1" x14ac:dyDescent="0.35">
      <c r="B50" s="174" t="s">
        <v>116</v>
      </c>
      <c r="C50" s="144"/>
      <c r="D50" s="144"/>
      <c r="E50" s="66" t="str">
        <f t="shared" si="0"/>
        <v/>
      </c>
      <c r="F50" s="123">
        <f>SUMIFS('1. Staff costs'!N:N,'1. Staff costs'!C:C,B50,'1. Staff costs'!O:O,"&lt;&gt;Error")</f>
        <v>0</v>
      </c>
      <c r="G50" s="123">
        <f>SUMIFS('2-3. Travel Costs&amp;Costs of Stay'!O:O,'2-3. Travel Costs&amp;Costs of Stay'!C:C,B50,'2-3. Travel Costs&amp;Costs of Stay'!R:R,"&lt;&gt;Error")</f>
        <v>0</v>
      </c>
      <c r="H50" s="123">
        <f>SUMIFS('2-3. Travel Costs&amp;Costs of Stay'!P:P,'2-3. Travel Costs&amp;Costs of Stay'!C:C,B50,'2-3. Travel Costs&amp;Costs of Stay'!R:R,"&lt;&gt;Error")</f>
        <v>0</v>
      </c>
      <c r="I50" s="123">
        <f>SUMIFS('4. Equipment Costs'!N:N,'4. Equipment Costs'!C:C,B50,'4. Equipment Costs'!O:O,"&lt;&gt;Error")</f>
        <v>0</v>
      </c>
      <c r="J50" s="123">
        <f>SUMIFS('5. Subcontracting Costs'!N:N,'5. Subcontracting Costs'!C:C,B50,'5. Subcontracting Costs'!O:O,"&lt;&gt;Error")</f>
        <v>0</v>
      </c>
      <c r="K50" s="197">
        <f t="shared" si="2"/>
        <v>0</v>
      </c>
      <c r="L50" s="197"/>
    </row>
    <row r="51" spans="2:12" s="67" customFormat="1" x14ac:dyDescent="0.35">
      <c r="B51" s="174" t="s">
        <v>117</v>
      </c>
      <c r="C51" s="144"/>
      <c r="D51" s="144"/>
      <c r="E51" s="66" t="str">
        <f t="shared" si="0"/>
        <v/>
      </c>
      <c r="F51" s="123">
        <f>SUMIFS('1. Staff costs'!N:N,'1. Staff costs'!C:C,B51,'1. Staff costs'!O:O,"&lt;&gt;Error")</f>
        <v>0</v>
      </c>
      <c r="G51" s="123">
        <f>SUMIFS('2-3. Travel Costs&amp;Costs of Stay'!O:O,'2-3. Travel Costs&amp;Costs of Stay'!C:C,B51,'2-3. Travel Costs&amp;Costs of Stay'!R:R,"&lt;&gt;Error")</f>
        <v>0</v>
      </c>
      <c r="H51" s="123">
        <f>SUMIFS('2-3. Travel Costs&amp;Costs of Stay'!P:P,'2-3. Travel Costs&amp;Costs of Stay'!C:C,B51,'2-3. Travel Costs&amp;Costs of Stay'!R:R,"&lt;&gt;Error")</f>
        <v>0</v>
      </c>
      <c r="I51" s="123">
        <f>SUMIFS('4. Equipment Costs'!N:N,'4. Equipment Costs'!C:C,B51,'4. Equipment Costs'!O:O,"&lt;&gt;Error")</f>
        <v>0</v>
      </c>
      <c r="J51" s="123">
        <f>SUMIFS('5. Subcontracting Costs'!N:N,'5. Subcontracting Costs'!C:C,B51,'5. Subcontracting Costs'!O:O,"&lt;&gt;Error")</f>
        <v>0</v>
      </c>
      <c r="K51" s="197">
        <f t="shared" si="2"/>
        <v>0</v>
      </c>
      <c r="L51" s="197"/>
    </row>
    <row r="52" spans="2:12" s="67" customFormat="1" x14ac:dyDescent="0.35">
      <c r="B52" s="174" t="s">
        <v>118</v>
      </c>
      <c r="C52" s="144"/>
      <c r="D52" s="144"/>
      <c r="E52" s="66" t="str">
        <f t="shared" si="0"/>
        <v/>
      </c>
      <c r="F52" s="123">
        <f>SUMIFS('1. Staff costs'!N:N,'1. Staff costs'!C:C,B52,'1. Staff costs'!O:O,"&lt;&gt;Error")</f>
        <v>0</v>
      </c>
      <c r="G52" s="123">
        <f>SUMIFS('2-3. Travel Costs&amp;Costs of Stay'!O:O,'2-3. Travel Costs&amp;Costs of Stay'!C:C,B52,'2-3. Travel Costs&amp;Costs of Stay'!R:R,"&lt;&gt;Error")</f>
        <v>0</v>
      </c>
      <c r="H52" s="123">
        <f>SUMIFS('2-3. Travel Costs&amp;Costs of Stay'!P:P,'2-3. Travel Costs&amp;Costs of Stay'!C:C,B52,'2-3. Travel Costs&amp;Costs of Stay'!R:R,"&lt;&gt;Error")</f>
        <v>0</v>
      </c>
      <c r="I52" s="123">
        <f>SUMIFS('4. Equipment Costs'!N:N,'4. Equipment Costs'!C:C,B52,'4. Equipment Costs'!O:O,"&lt;&gt;Error")</f>
        <v>0</v>
      </c>
      <c r="J52" s="123">
        <f>SUMIFS('5. Subcontracting Costs'!N:N,'5. Subcontracting Costs'!C:C,B52,'5. Subcontracting Costs'!O:O,"&lt;&gt;Error")</f>
        <v>0</v>
      </c>
      <c r="K52" s="197">
        <f t="shared" si="2"/>
        <v>0</v>
      </c>
      <c r="L52" s="197"/>
    </row>
    <row r="53" spans="2:12" s="67" customFormat="1" x14ac:dyDescent="0.35">
      <c r="B53" s="174" t="s">
        <v>119</v>
      </c>
      <c r="C53" s="144"/>
      <c r="D53" s="144"/>
      <c r="E53" s="66" t="str">
        <f t="shared" si="0"/>
        <v/>
      </c>
      <c r="F53" s="123">
        <f>SUMIFS('1. Staff costs'!N:N,'1. Staff costs'!C:C,B53,'1. Staff costs'!O:O,"&lt;&gt;Error")</f>
        <v>0</v>
      </c>
      <c r="G53" s="123">
        <f>SUMIFS('2-3. Travel Costs&amp;Costs of Stay'!O:O,'2-3. Travel Costs&amp;Costs of Stay'!C:C,B53,'2-3. Travel Costs&amp;Costs of Stay'!R:R,"&lt;&gt;Error")</f>
        <v>0</v>
      </c>
      <c r="H53" s="123">
        <f>SUMIFS('2-3. Travel Costs&amp;Costs of Stay'!P:P,'2-3. Travel Costs&amp;Costs of Stay'!C:C,B53,'2-3. Travel Costs&amp;Costs of Stay'!R:R,"&lt;&gt;Error")</f>
        <v>0</v>
      </c>
      <c r="I53" s="123">
        <f>SUMIFS('4. Equipment Costs'!N:N,'4. Equipment Costs'!C:C,B53,'4. Equipment Costs'!O:O,"&lt;&gt;Error")</f>
        <v>0</v>
      </c>
      <c r="J53" s="123">
        <f>SUMIFS('5. Subcontracting Costs'!N:N,'5. Subcontracting Costs'!C:C,B53,'5. Subcontracting Costs'!O:O,"&lt;&gt;Error")</f>
        <v>0</v>
      </c>
      <c r="K53" s="197">
        <f t="shared" si="2"/>
        <v>0</v>
      </c>
      <c r="L53" s="197"/>
    </row>
    <row r="54" spans="2:12" s="67" customFormat="1" x14ac:dyDescent="0.35">
      <c r="B54" s="174" t="s">
        <v>120</v>
      </c>
      <c r="C54" s="144"/>
      <c r="D54" s="144"/>
      <c r="E54" s="66" t="str">
        <f t="shared" si="0"/>
        <v/>
      </c>
      <c r="F54" s="123">
        <f>SUMIFS('1. Staff costs'!N:N,'1. Staff costs'!C:C,B54,'1. Staff costs'!O:O,"&lt;&gt;Error")</f>
        <v>0</v>
      </c>
      <c r="G54" s="123">
        <f>SUMIFS('2-3. Travel Costs&amp;Costs of Stay'!O:O,'2-3. Travel Costs&amp;Costs of Stay'!C:C,B54,'2-3. Travel Costs&amp;Costs of Stay'!R:R,"&lt;&gt;Error")</f>
        <v>0</v>
      </c>
      <c r="H54" s="123">
        <f>SUMIFS('2-3. Travel Costs&amp;Costs of Stay'!P:P,'2-3. Travel Costs&amp;Costs of Stay'!C:C,B54,'2-3. Travel Costs&amp;Costs of Stay'!R:R,"&lt;&gt;Error")</f>
        <v>0</v>
      </c>
      <c r="I54" s="123">
        <f>SUMIFS('4. Equipment Costs'!N:N,'4. Equipment Costs'!C:C,B54,'4. Equipment Costs'!O:O,"&lt;&gt;Error")</f>
        <v>0</v>
      </c>
      <c r="J54" s="123">
        <f>SUMIFS('5. Subcontracting Costs'!N:N,'5. Subcontracting Costs'!C:C,B54,'5. Subcontracting Costs'!O:O,"&lt;&gt;Error")</f>
        <v>0</v>
      </c>
      <c r="K54" s="197">
        <f t="shared" si="2"/>
        <v>0</v>
      </c>
      <c r="L54" s="197"/>
    </row>
    <row r="55" spans="2:12" s="67" customFormat="1" x14ac:dyDescent="0.35">
      <c r="B55" s="174" t="s">
        <v>121</v>
      </c>
      <c r="C55" s="144"/>
      <c r="D55" s="144"/>
      <c r="E55" s="66" t="str">
        <f t="shared" si="0"/>
        <v/>
      </c>
      <c r="F55" s="123">
        <f>SUMIFS('1. Staff costs'!N:N,'1. Staff costs'!C:C,B55,'1. Staff costs'!O:O,"&lt;&gt;Error")</f>
        <v>0</v>
      </c>
      <c r="G55" s="123">
        <f>SUMIFS('2-3. Travel Costs&amp;Costs of Stay'!O:O,'2-3. Travel Costs&amp;Costs of Stay'!C:C,B55,'2-3. Travel Costs&amp;Costs of Stay'!R:R,"&lt;&gt;Error")</f>
        <v>0</v>
      </c>
      <c r="H55" s="123">
        <f>SUMIFS('2-3. Travel Costs&amp;Costs of Stay'!P:P,'2-3. Travel Costs&amp;Costs of Stay'!C:C,B55,'2-3. Travel Costs&amp;Costs of Stay'!R:R,"&lt;&gt;Error")</f>
        <v>0</v>
      </c>
      <c r="I55" s="123">
        <f>SUMIFS('4. Equipment Costs'!N:N,'4. Equipment Costs'!C:C,B55,'4. Equipment Costs'!O:O,"&lt;&gt;Error")</f>
        <v>0</v>
      </c>
      <c r="J55" s="123">
        <f>SUMIFS('5. Subcontracting Costs'!N:N,'5. Subcontracting Costs'!C:C,B55,'5. Subcontracting Costs'!O:O,"&lt;&gt;Error")</f>
        <v>0</v>
      </c>
      <c r="K55" s="197">
        <f t="shared" si="2"/>
        <v>0</v>
      </c>
      <c r="L55" s="197"/>
    </row>
    <row r="56" spans="2:12" s="67" customFormat="1" x14ac:dyDescent="0.35">
      <c r="B56" s="174" t="s">
        <v>122</v>
      </c>
      <c r="C56" s="144"/>
      <c r="D56" s="144"/>
      <c r="E56" s="66" t="str">
        <f t="shared" si="0"/>
        <v/>
      </c>
      <c r="F56" s="123">
        <f>SUMIFS('1. Staff costs'!N:N,'1. Staff costs'!C:C,B56,'1. Staff costs'!O:O,"&lt;&gt;Error")</f>
        <v>0</v>
      </c>
      <c r="G56" s="123">
        <f>SUMIFS('2-3. Travel Costs&amp;Costs of Stay'!O:O,'2-3. Travel Costs&amp;Costs of Stay'!C:C,B56,'2-3. Travel Costs&amp;Costs of Stay'!R:R,"&lt;&gt;Error")</f>
        <v>0</v>
      </c>
      <c r="H56" s="123">
        <f>SUMIFS('2-3. Travel Costs&amp;Costs of Stay'!P:P,'2-3. Travel Costs&amp;Costs of Stay'!C:C,B56,'2-3. Travel Costs&amp;Costs of Stay'!R:R,"&lt;&gt;Error")</f>
        <v>0</v>
      </c>
      <c r="I56" s="123">
        <f>SUMIFS('4. Equipment Costs'!N:N,'4. Equipment Costs'!C:C,B56,'4. Equipment Costs'!O:O,"&lt;&gt;Error")</f>
        <v>0</v>
      </c>
      <c r="J56" s="123">
        <f>SUMIFS('5. Subcontracting Costs'!N:N,'5. Subcontracting Costs'!C:C,B56,'5. Subcontracting Costs'!O:O,"&lt;&gt;Error")</f>
        <v>0</v>
      </c>
      <c r="K56" s="197">
        <f t="shared" si="2"/>
        <v>0</v>
      </c>
      <c r="L56" s="197"/>
    </row>
    <row r="57" spans="2:12" s="67" customFormat="1" x14ac:dyDescent="0.35">
      <c r="B57" s="174" t="s">
        <v>123</v>
      </c>
      <c r="C57" s="144"/>
      <c r="D57" s="144"/>
      <c r="E57" s="66" t="str">
        <f t="shared" si="0"/>
        <v/>
      </c>
      <c r="F57" s="123">
        <f>SUMIFS('1. Staff costs'!N:N,'1. Staff costs'!C:C,B57,'1. Staff costs'!O:O,"&lt;&gt;Error")</f>
        <v>0</v>
      </c>
      <c r="G57" s="123">
        <f>SUMIFS('2-3. Travel Costs&amp;Costs of Stay'!O:O,'2-3. Travel Costs&amp;Costs of Stay'!C:C,B57,'2-3. Travel Costs&amp;Costs of Stay'!R:R,"&lt;&gt;Error")</f>
        <v>0</v>
      </c>
      <c r="H57" s="123">
        <f>SUMIFS('2-3. Travel Costs&amp;Costs of Stay'!P:P,'2-3. Travel Costs&amp;Costs of Stay'!C:C,B57,'2-3. Travel Costs&amp;Costs of Stay'!R:R,"&lt;&gt;Error")</f>
        <v>0</v>
      </c>
      <c r="I57" s="123">
        <f>SUMIFS('4. Equipment Costs'!N:N,'4. Equipment Costs'!C:C,B57,'4. Equipment Costs'!O:O,"&lt;&gt;Error")</f>
        <v>0</v>
      </c>
      <c r="J57" s="123">
        <f>SUMIFS('5. Subcontracting Costs'!N:N,'5. Subcontracting Costs'!C:C,B57,'5. Subcontracting Costs'!O:O,"&lt;&gt;Error")</f>
        <v>0</v>
      </c>
      <c r="K57" s="197">
        <f t="shared" si="2"/>
        <v>0</v>
      </c>
      <c r="L57" s="197"/>
    </row>
    <row r="58" spans="2:12" s="67" customFormat="1" x14ac:dyDescent="0.35">
      <c r="B58" s="174" t="s">
        <v>124</v>
      </c>
      <c r="C58" s="144"/>
      <c r="D58" s="144"/>
      <c r="E58" s="66" t="str">
        <f t="shared" si="0"/>
        <v/>
      </c>
      <c r="F58" s="123">
        <f>SUMIFS('1. Staff costs'!N:N,'1. Staff costs'!C:C,B58,'1. Staff costs'!O:O,"&lt;&gt;Error")</f>
        <v>0</v>
      </c>
      <c r="G58" s="123">
        <f>SUMIFS('2-3. Travel Costs&amp;Costs of Stay'!O:O,'2-3. Travel Costs&amp;Costs of Stay'!C:C,B58,'2-3. Travel Costs&amp;Costs of Stay'!R:R,"&lt;&gt;Error")</f>
        <v>0</v>
      </c>
      <c r="H58" s="123">
        <f>SUMIFS('2-3. Travel Costs&amp;Costs of Stay'!P:P,'2-3. Travel Costs&amp;Costs of Stay'!C:C,B58,'2-3. Travel Costs&amp;Costs of Stay'!R:R,"&lt;&gt;Error")</f>
        <v>0</v>
      </c>
      <c r="I58" s="123">
        <f>SUMIFS('4. Equipment Costs'!N:N,'4. Equipment Costs'!C:C,B58,'4. Equipment Costs'!O:O,"&lt;&gt;Error")</f>
        <v>0</v>
      </c>
      <c r="J58" s="123">
        <f>SUMIFS('5. Subcontracting Costs'!N:N,'5. Subcontracting Costs'!C:C,B58,'5. Subcontracting Costs'!O:O,"&lt;&gt;Error")</f>
        <v>0</v>
      </c>
      <c r="K58" s="197">
        <f t="shared" si="2"/>
        <v>0</v>
      </c>
      <c r="L58" s="197"/>
    </row>
    <row r="59" spans="2:12" s="67" customFormat="1" x14ac:dyDescent="0.35">
      <c r="B59" s="174" t="s">
        <v>125</v>
      </c>
      <c r="C59" s="144"/>
      <c r="D59" s="144"/>
      <c r="E59" s="66" t="str">
        <f t="shared" si="0"/>
        <v/>
      </c>
      <c r="F59" s="123">
        <f>SUMIFS('1. Staff costs'!N:N,'1. Staff costs'!C:C,B59,'1. Staff costs'!O:O,"&lt;&gt;Error")</f>
        <v>0</v>
      </c>
      <c r="G59" s="123">
        <f>SUMIFS('2-3. Travel Costs&amp;Costs of Stay'!O:O,'2-3. Travel Costs&amp;Costs of Stay'!C:C,B59,'2-3. Travel Costs&amp;Costs of Stay'!R:R,"&lt;&gt;Error")</f>
        <v>0</v>
      </c>
      <c r="H59" s="123">
        <f>SUMIFS('2-3. Travel Costs&amp;Costs of Stay'!P:P,'2-3. Travel Costs&amp;Costs of Stay'!C:C,B59,'2-3. Travel Costs&amp;Costs of Stay'!R:R,"&lt;&gt;Error")</f>
        <v>0</v>
      </c>
      <c r="I59" s="123">
        <f>SUMIFS('4. Equipment Costs'!N:N,'4. Equipment Costs'!C:C,B59,'4. Equipment Costs'!O:O,"&lt;&gt;Error")</f>
        <v>0</v>
      </c>
      <c r="J59" s="123">
        <f>SUMIFS('5. Subcontracting Costs'!N:N,'5. Subcontracting Costs'!C:C,B59,'5. Subcontracting Costs'!O:O,"&lt;&gt;Error")</f>
        <v>0</v>
      </c>
      <c r="K59" s="197">
        <f t="shared" si="2"/>
        <v>0</v>
      </c>
      <c r="L59" s="197"/>
    </row>
    <row r="60" spans="2:12" s="67" customFormat="1" x14ac:dyDescent="0.35">
      <c r="B60" s="174" t="s">
        <v>126</v>
      </c>
      <c r="C60" s="144"/>
      <c r="D60" s="144"/>
      <c r="E60" s="66" t="str">
        <f t="shared" si="0"/>
        <v/>
      </c>
      <c r="F60" s="123">
        <f>SUMIFS('1. Staff costs'!N:N,'1. Staff costs'!C:C,B60,'1. Staff costs'!O:O,"&lt;&gt;Error")</f>
        <v>0</v>
      </c>
      <c r="G60" s="123">
        <f>SUMIFS('2-3. Travel Costs&amp;Costs of Stay'!O:O,'2-3. Travel Costs&amp;Costs of Stay'!C:C,B60,'2-3. Travel Costs&amp;Costs of Stay'!R:R,"&lt;&gt;Error")</f>
        <v>0</v>
      </c>
      <c r="H60" s="123">
        <f>SUMIFS('2-3. Travel Costs&amp;Costs of Stay'!P:P,'2-3. Travel Costs&amp;Costs of Stay'!C:C,B60,'2-3. Travel Costs&amp;Costs of Stay'!R:R,"&lt;&gt;Error")</f>
        <v>0</v>
      </c>
      <c r="I60" s="123">
        <f>SUMIFS('4. Equipment Costs'!N:N,'4. Equipment Costs'!C:C,B60,'4. Equipment Costs'!O:O,"&lt;&gt;Error")</f>
        <v>0</v>
      </c>
      <c r="J60" s="123">
        <f>SUMIFS('5. Subcontracting Costs'!N:N,'5. Subcontracting Costs'!C:C,B60,'5. Subcontracting Costs'!O:O,"&lt;&gt;Error")</f>
        <v>0</v>
      </c>
      <c r="K60" s="197">
        <f t="shared" si="2"/>
        <v>0</v>
      </c>
      <c r="L60" s="197"/>
    </row>
    <row r="61" spans="2:12" s="67" customFormat="1" x14ac:dyDescent="0.35">
      <c r="B61" s="174" t="s">
        <v>127</v>
      </c>
      <c r="C61" s="144"/>
      <c r="D61" s="144"/>
      <c r="E61" s="66" t="str">
        <f t="shared" si="0"/>
        <v/>
      </c>
      <c r="F61" s="123">
        <f>SUMIFS('1. Staff costs'!N:N,'1. Staff costs'!C:C,B61,'1. Staff costs'!O:O,"&lt;&gt;Error")</f>
        <v>0</v>
      </c>
      <c r="G61" s="123">
        <f>SUMIFS('2-3. Travel Costs&amp;Costs of Stay'!O:O,'2-3. Travel Costs&amp;Costs of Stay'!C:C,B61,'2-3. Travel Costs&amp;Costs of Stay'!R:R,"&lt;&gt;Error")</f>
        <v>0</v>
      </c>
      <c r="H61" s="123">
        <f>SUMIFS('2-3. Travel Costs&amp;Costs of Stay'!P:P,'2-3. Travel Costs&amp;Costs of Stay'!C:C,B61,'2-3. Travel Costs&amp;Costs of Stay'!R:R,"&lt;&gt;Error")</f>
        <v>0</v>
      </c>
      <c r="I61" s="123">
        <f>SUMIFS('4. Equipment Costs'!N:N,'4. Equipment Costs'!C:C,B61,'4. Equipment Costs'!O:O,"&lt;&gt;Error")</f>
        <v>0</v>
      </c>
      <c r="J61" s="123">
        <f>SUMIFS('5. Subcontracting Costs'!N:N,'5. Subcontracting Costs'!C:C,B61,'5. Subcontracting Costs'!O:O,"&lt;&gt;Error")</f>
        <v>0</v>
      </c>
      <c r="K61" s="197">
        <f t="shared" si="2"/>
        <v>0</v>
      </c>
      <c r="L61" s="197"/>
    </row>
    <row r="62" spans="2:12" s="67" customFormat="1" x14ac:dyDescent="0.35">
      <c r="B62" s="174" t="s">
        <v>128</v>
      </c>
      <c r="C62" s="144"/>
      <c r="D62" s="144"/>
      <c r="E62" s="66" t="str">
        <f t="shared" si="0"/>
        <v/>
      </c>
      <c r="F62" s="123">
        <f>SUMIFS('1. Staff costs'!N:N,'1. Staff costs'!C:C,B62,'1. Staff costs'!O:O,"&lt;&gt;Error")</f>
        <v>0</v>
      </c>
      <c r="G62" s="123">
        <f>SUMIFS('2-3. Travel Costs&amp;Costs of Stay'!O:O,'2-3. Travel Costs&amp;Costs of Stay'!C:C,B62,'2-3. Travel Costs&amp;Costs of Stay'!R:R,"&lt;&gt;Error")</f>
        <v>0</v>
      </c>
      <c r="H62" s="123">
        <f>SUMIFS('2-3. Travel Costs&amp;Costs of Stay'!P:P,'2-3. Travel Costs&amp;Costs of Stay'!C:C,B62,'2-3. Travel Costs&amp;Costs of Stay'!R:R,"&lt;&gt;Error")</f>
        <v>0</v>
      </c>
      <c r="I62" s="123">
        <f>SUMIFS('4. Equipment Costs'!N:N,'4. Equipment Costs'!C:C,B62,'4. Equipment Costs'!O:O,"&lt;&gt;Error")</f>
        <v>0</v>
      </c>
      <c r="J62" s="123">
        <f>SUMIFS('5. Subcontracting Costs'!N:N,'5. Subcontracting Costs'!C:C,B62,'5. Subcontracting Costs'!O:O,"&lt;&gt;Error")</f>
        <v>0</v>
      </c>
      <c r="K62" s="197">
        <f t="shared" si="2"/>
        <v>0</v>
      </c>
      <c r="L62" s="197"/>
    </row>
    <row r="63" spans="2:12" s="67" customFormat="1" x14ac:dyDescent="0.35">
      <c r="B63" s="174" t="s">
        <v>136</v>
      </c>
      <c r="C63" s="144"/>
      <c r="D63" s="144"/>
      <c r="E63" s="66" t="str">
        <f t="shared" si="0"/>
        <v/>
      </c>
      <c r="F63" s="123">
        <f>SUMIFS('1. Staff costs'!N:N,'1. Staff costs'!C:C,B63,'1. Staff costs'!O:O,"&lt;&gt;Error")</f>
        <v>0</v>
      </c>
      <c r="G63" s="123">
        <f>SUMIFS('2-3. Travel Costs&amp;Costs of Stay'!O:O,'2-3. Travel Costs&amp;Costs of Stay'!C:C,B63,'2-3. Travel Costs&amp;Costs of Stay'!R:R,"&lt;&gt;Error")</f>
        <v>0</v>
      </c>
      <c r="H63" s="123">
        <f>SUMIFS('2-3. Travel Costs&amp;Costs of Stay'!P:P,'2-3. Travel Costs&amp;Costs of Stay'!C:C,B63,'2-3. Travel Costs&amp;Costs of Stay'!R:R,"&lt;&gt;Error")</f>
        <v>0</v>
      </c>
      <c r="I63" s="123">
        <f>SUMIFS('4. Equipment Costs'!N:N,'4. Equipment Costs'!C:C,B63,'4. Equipment Costs'!O:O,"&lt;&gt;Error")</f>
        <v>0</v>
      </c>
      <c r="J63" s="123">
        <f>SUMIFS('5. Subcontracting Costs'!N:N,'5. Subcontracting Costs'!C:C,B63,'5. Subcontracting Costs'!O:O,"&lt;&gt;Error")</f>
        <v>0</v>
      </c>
      <c r="K63" s="197">
        <f t="shared" si="2"/>
        <v>0</v>
      </c>
      <c r="L63" s="197"/>
    </row>
    <row r="64" spans="2:12" s="67" customFormat="1" x14ac:dyDescent="0.35">
      <c r="B64" s="174" t="s">
        <v>137</v>
      </c>
      <c r="C64" s="144"/>
      <c r="D64" s="144"/>
      <c r="E64" s="66" t="str">
        <f t="shared" si="0"/>
        <v/>
      </c>
      <c r="F64" s="123">
        <f>SUMIFS('1. Staff costs'!N:N,'1. Staff costs'!C:C,B64,'1. Staff costs'!O:O,"&lt;&gt;Error")</f>
        <v>0</v>
      </c>
      <c r="G64" s="123">
        <f>SUMIFS('2-3. Travel Costs&amp;Costs of Stay'!O:O,'2-3. Travel Costs&amp;Costs of Stay'!C:C,B64,'2-3. Travel Costs&amp;Costs of Stay'!R:R,"&lt;&gt;Error")</f>
        <v>0</v>
      </c>
      <c r="H64" s="123">
        <f>SUMIFS('2-3. Travel Costs&amp;Costs of Stay'!P:P,'2-3. Travel Costs&amp;Costs of Stay'!C:C,B64,'2-3. Travel Costs&amp;Costs of Stay'!R:R,"&lt;&gt;Error")</f>
        <v>0</v>
      </c>
      <c r="I64" s="123">
        <f>SUMIFS('4. Equipment Costs'!N:N,'4. Equipment Costs'!C:C,B64,'4. Equipment Costs'!O:O,"&lt;&gt;Error")</f>
        <v>0</v>
      </c>
      <c r="J64" s="123">
        <f>SUMIFS('5. Subcontracting Costs'!N:N,'5. Subcontracting Costs'!C:C,B64,'5. Subcontracting Costs'!O:O,"&lt;&gt;Error")</f>
        <v>0</v>
      </c>
      <c r="K64" s="197">
        <f t="shared" si="2"/>
        <v>0</v>
      </c>
      <c r="L64" s="197"/>
    </row>
    <row r="65" spans="2:12" s="67" customFormat="1" x14ac:dyDescent="0.35">
      <c r="B65" s="174" t="s">
        <v>138</v>
      </c>
      <c r="C65" s="144"/>
      <c r="D65" s="144"/>
      <c r="E65" s="66" t="str">
        <f t="shared" si="0"/>
        <v/>
      </c>
      <c r="F65" s="123">
        <f>SUMIFS('1. Staff costs'!N:N,'1. Staff costs'!C:C,B65,'1. Staff costs'!O:O,"&lt;&gt;Error")</f>
        <v>0</v>
      </c>
      <c r="G65" s="123">
        <f>SUMIFS('2-3. Travel Costs&amp;Costs of Stay'!O:O,'2-3. Travel Costs&amp;Costs of Stay'!C:C,B65,'2-3. Travel Costs&amp;Costs of Stay'!R:R,"&lt;&gt;Error")</f>
        <v>0</v>
      </c>
      <c r="H65" s="123">
        <f>SUMIFS('2-3. Travel Costs&amp;Costs of Stay'!P:P,'2-3. Travel Costs&amp;Costs of Stay'!C:C,B65,'2-3. Travel Costs&amp;Costs of Stay'!R:R,"&lt;&gt;Error")</f>
        <v>0</v>
      </c>
      <c r="I65" s="123">
        <f>SUMIFS('4. Equipment Costs'!N:N,'4. Equipment Costs'!C:C,B65,'4. Equipment Costs'!O:O,"&lt;&gt;Error")</f>
        <v>0</v>
      </c>
      <c r="J65" s="123">
        <f>SUMIFS('5. Subcontracting Costs'!N:N,'5. Subcontracting Costs'!C:C,B65,'5. Subcontracting Costs'!O:O,"&lt;&gt;Error")</f>
        <v>0</v>
      </c>
      <c r="K65" s="197">
        <f t="shared" si="2"/>
        <v>0</v>
      </c>
      <c r="L65" s="197"/>
    </row>
    <row r="66" spans="2:12" s="67" customFormat="1" x14ac:dyDescent="0.35">
      <c r="B66" s="174" t="s">
        <v>139</v>
      </c>
      <c r="C66" s="144"/>
      <c r="D66" s="144"/>
      <c r="E66" s="66" t="str">
        <f t="shared" si="0"/>
        <v/>
      </c>
      <c r="F66" s="123">
        <f>SUMIFS('1. Staff costs'!N:N,'1. Staff costs'!C:C,B66,'1. Staff costs'!O:O,"&lt;&gt;Error")</f>
        <v>0</v>
      </c>
      <c r="G66" s="123">
        <f>SUMIFS('2-3. Travel Costs&amp;Costs of Stay'!O:O,'2-3. Travel Costs&amp;Costs of Stay'!C:C,B66,'2-3. Travel Costs&amp;Costs of Stay'!R:R,"&lt;&gt;Error")</f>
        <v>0</v>
      </c>
      <c r="H66" s="123">
        <f>SUMIFS('2-3. Travel Costs&amp;Costs of Stay'!P:P,'2-3. Travel Costs&amp;Costs of Stay'!C:C,B66,'2-3. Travel Costs&amp;Costs of Stay'!R:R,"&lt;&gt;Error")</f>
        <v>0</v>
      </c>
      <c r="I66" s="123">
        <f>SUMIFS('4. Equipment Costs'!N:N,'4. Equipment Costs'!C:C,B66,'4. Equipment Costs'!O:O,"&lt;&gt;Error")</f>
        <v>0</v>
      </c>
      <c r="J66" s="123">
        <f>SUMIFS('5. Subcontracting Costs'!N:N,'5. Subcontracting Costs'!C:C,B66,'5. Subcontracting Costs'!O:O,"&lt;&gt;Error")</f>
        <v>0</v>
      </c>
      <c r="K66" s="197">
        <f t="shared" si="2"/>
        <v>0</v>
      </c>
      <c r="L66" s="197"/>
    </row>
    <row r="67" spans="2:12" s="67" customFormat="1" x14ac:dyDescent="0.35">
      <c r="B67" s="174" t="s">
        <v>140</v>
      </c>
      <c r="C67" s="144"/>
      <c r="D67" s="144"/>
      <c r="E67" s="66" t="str">
        <f t="shared" si="0"/>
        <v/>
      </c>
      <c r="F67" s="123">
        <f>SUMIFS('1. Staff costs'!N:N,'1. Staff costs'!C:C,B67,'1. Staff costs'!O:O,"&lt;&gt;Error")</f>
        <v>0</v>
      </c>
      <c r="G67" s="123">
        <f>SUMIFS('2-3. Travel Costs&amp;Costs of Stay'!O:O,'2-3. Travel Costs&amp;Costs of Stay'!C:C,B67,'2-3. Travel Costs&amp;Costs of Stay'!R:R,"&lt;&gt;Error")</f>
        <v>0</v>
      </c>
      <c r="H67" s="123">
        <f>SUMIFS('2-3. Travel Costs&amp;Costs of Stay'!P:P,'2-3. Travel Costs&amp;Costs of Stay'!C:C,B67,'2-3. Travel Costs&amp;Costs of Stay'!R:R,"&lt;&gt;Error")</f>
        <v>0</v>
      </c>
      <c r="I67" s="123">
        <f>SUMIFS('4. Equipment Costs'!N:N,'4. Equipment Costs'!C:C,B67,'4. Equipment Costs'!O:O,"&lt;&gt;Error")</f>
        <v>0</v>
      </c>
      <c r="J67" s="123">
        <f>SUMIFS('5. Subcontracting Costs'!N:N,'5. Subcontracting Costs'!C:C,B67,'5. Subcontracting Costs'!O:O,"&lt;&gt;Error")</f>
        <v>0</v>
      </c>
      <c r="K67" s="197">
        <f t="shared" si="2"/>
        <v>0</v>
      </c>
      <c r="L67" s="197"/>
    </row>
    <row r="68" spans="2:12" s="67" customFormat="1" x14ac:dyDescent="0.35">
      <c r="B68" s="174" t="s">
        <v>141</v>
      </c>
      <c r="C68" s="144"/>
      <c r="D68" s="144"/>
      <c r="E68" s="66" t="str">
        <f t="shared" si="0"/>
        <v/>
      </c>
      <c r="F68" s="123">
        <f>SUMIFS('1. Staff costs'!N:N,'1. Staff costs'!C:C,B68,'1. Staff costs'!O:O,"&lt;&gt;Error")</f>
        <v>0</v>
      </c>
      <c r="G68" s="123">
        <f>SUMIFS('2-3. Travel Costs&amp;Costs of Stay'!O:O,'2-3. Travel Costs&amp;Costs of Stay'!C:C,B68,'2-3. Travel Costs&amp;Costs of Stay'!R:R,"&lt;&gt;Error")</f>
        <v>0</v>
      </c>
      <c r="H68" s="123">
        <f>SUMIFS('2-3. Travel Costs&amp;Costs of Stay'!P:P,'2-3. Travel Costs&amp;Costs of Stay'!C:C,B68,'2-3. Travel Costs&amp;Costs of Stay'!R:R,"&lt;&gt;Error")</f>
        <v>0</v>
      </c>
      <c r="I68" s="123">
        <f>SUMIFS('4. Equipment Costs'!N:N,'4. Equipment Costs'!C:C,B68,'4. Equipment Costs'!O:O,"&lt;&gt;Error")</f>
        <v>0</v>
      </c>
      <c r="J68" s="123">
        <f>SUMIFS('5. Subcontracting Costs'!N:N,'5. Subcontracting Costs'!C:C,B68,'5. Subcontracting Costs'!O:O,"&lt;&gt;Error")</f>
        <v>0</v>
      </c>
      <c r="K68" s="197">
        <f t="shared" si="2"/>
        <v>0</v>
      </c>
      <c r="L68" s="197"/>
    </row>
    <row r="69" spans="2:12" s="67" customFormat="1" x14ac:dyDescent="0.35">
      <c r="B69" s="174" t="s">
        <v>142</v>
      </c>
      <c r="C69" s="144"/>
      <c r="D69" s="144"/>
      <c r="E69" s="66" t="str">
        <f t="shared" si="0"/>
        <v/>
      </c>
      <c r="F69" s="123">
        <f>SUMIFS('1. Staff costs'!N:N,'1. Staff costs'!C:C,B69,'1. Staff costs'!O:O,"&lt;&gt;Error")</f>
        <v>0</v>
      </c>
      <c r="G69" s="123">
        <f>SUMIFS('2-3. Travel Costs&amp;Costs of Stay'!O:O,'2-3. Travel Costs&amp;Costs of Stay'!C:C,B69,'2-3. Travel Costs&amp;Costs of Stay'!R:R,"&lt;&gt;Error")</f>
        <v>0</v>
      </c>
      <c r="H69" s="123">
        <f>SUMIFS('2-3. Travel Costs&amp;Costs of Stay'!P:P,'2-3. Travel Costs&amp;Costs of Stay'!C:C,B69,'2-3. Travel Costs&amp;Costs of Stay'!R:R,"&lt;&gt;Error")</f>
        <v>0</v>
      </c>
      <c r="I69" s="123">
        <f>SUMIFS('4. Equipment Costs'!N:N,'4. Equipment Costs'!C:C,B69,'4. Equipment Costs'!O:O,"&lt;&gt;Error")</f>
        <v>0</v>
      </c>
      <c r="J69" s="123">
        <f>SUMIFS('5. Subcontracting Costs'!N:N,'5. Subcontracting Costs'!C:C,B69,'5. Subcontracting Costs'!O:O,"&lt;&gt;Error")</f>
        <v>0</v>
      </c>
      <c r="K69" s="197">
        <f t="shared" si="2"/>
        <v>0</v>
      </c>
      <c r="L69" s="197"/>
    </row>
    <row r="70" spans="2:12" s="67" customFormat="1" x14ac:dyDescent="0.35">
      <c r="B70" s="174" t="s">
        <v>143</v>
      </c>
      <c r="C70" s="144"/>
      <c r="D70" s="144"/>
      <c r="E70" s="66" t="str">
        <f t="shared" si="0"/>
        <v/>
      </c>
      <c r="F70" s="123">
        <f>SUMIFS('1. Staff costs'!N:N,'1. Staff costs'!C:C,B70,'1. Staff costs'!O:O,"&lt;&gt;Error")</f>
        <v>0</v>
      </c>
      <c r="G70" s="123">
        <f>SUMIFS('2-3. Travel Costs&amp;Costs of Stay'!O:O,'2-3. Travel Costs&amp;Costs of Stay'!C:C,B70,'2-3. Travel Costs&amp;Costs of Stay'!R:R,"&lt;&gt;Error")</f>
        <v>0</v>
      </c>
      <c r="H70" s="123">
        <f>SUMIFS('2-3. Travel Costs&amp;Costs of Stay'!P:P,'2-3. Travel Costs&amp;Costs of Stay'!C:C,B70,'2-3. Travel Costs&amp;Costs of Stay'!R:R,"&lt;&gt;Error")</f>
        <v>0</v>
      </c>
      <c r="I70" s="123">
        <f>SUMIFS('4. Equipment Costs'!N:N,'4. Equipment Costs'!C:C,B70,'4. Equipment Costs'!O:O,"&lt;&gt;Error")</f>
        <v>0</v>
      </c>
      <c r="J70" s="123">
        <f>SUMIFS('5. Subcontracting Costs'!N:N,'5. Subcontracting Costs'!C:C,B70,'5. Subcontracting Costs'!O:O,"&lt;&gt;Error")</f>
        <v>0</v>
      </c>
      <c r="K70" s="197">
        <f t="shared" si="2"/>
        <v>0</v>
      </c>
      <c r="L70" s="197"/>
    </row>
    <row r="71" spans="2:12" s="67" customFormat="1" x14ac:dyDescent="0.35">
      <c r="B71" s="174" t="s">
        <v>144</v>
      </c>
      <c r="C71" s="144"/>
      <c r="D71" s="144"/>
      <c r="E71" s="66" t="str">
        <f t="shared" si="0"/>
        <v/>
      </c>
      <c r="F71" s="123">
        <f>SUMIFS('1. Staff costs'!N:N,'1. Staff costs'!C:C,B71,'1. Staff costs'!O:O,"&lt;&gt;Error")</f>
        <v>0</v>
      </c>
      <c r="G71" s="123">
        <f>SUMIFS('2-3. Travel Costs&amp;Costs of Stay'!O:O,'2-3. Travel Costs&amp;Costs of Stay'!C:C,B71,'2-3. Travel Costs&amp;Costs of Stay'!R:R,"&lt;&gt;Error")</f>
        <v>0</v>
      </c>
      <c r="H71" s="123">
        <f>SUMIFS('2-3. Travel Costs&amp;Costs of Stay'!P:P,'2-3. Travel Costs&amp;Costs of Stay'!C:C,B71,'2-3. Travel Costs&amp;Costs of Stay'!R:R,"&lt;&gt;Error")</f>
        <v>0</v>
      </c>
      <c r="I71" s="123">
        <f>SUMIFS('4. Equipment Costs'!N:N,'4. Equipment Costs'!C:C,B71,'4. Equipment Costs'!O:O,"&lt;&gt;Error")</f>
        <v>0</v>
      </c>
      <c r="J71" s="123">
        <f>SUMIFS('5. Subcontracting Costs'!N:N,'5. Subcontracting Costs'!C:C,B71,'5. Subcontracting Costs'!O:O,"&lt;&gt;Error")</f>
        <v>0</v>
      </c>
      <c r="K71" s="197">
        <f t="shared" si="2"/>
        <v>0</v>
      </c>
      <c r="L71" s="197"/>
    </row>
    <row r="72" spans="2:12" s="67" customFormat="1" x14ac:dyDescent="0.35">
      <c r="B72" s="174" t="s">
        <v>145</v>
      </c>
      <c r="C72" s="144"/>
      <c r="D72" s="144"/>
      <c r="E72" s="66" t="str">
        <f t="shared" si="0"/>
        <v/>
      </c>
      <c r="F72" s="123">
        <f>SUMIFS('1. Staff costs'!N:N,'1. Staff costs'!C:C,B72,'1. Staff costs'!O:O,"&lt;&gt;Error")</f>
        <v>0</v>
      </c>
      <c r="G72" s="123">
        <f>SUMIFS('2-3. Travel Costs&amp;Costs of Stay'!O:O,'2-3. Travel Costs&amp;Costs of Stay'!C:C,B72,'2-3. Travel Costs&amp;Costs of Stay'!R:R,"&lt;&gt;Error")</f>
        <v>0</v>
      </c>
      <c r="H72" s="123">
        <f>SUMIFS('2-3. Travel Costs&amp;Costs of Stay'!P:P,'2-3. Travel Costs&amp;Costs of Stay'!C:C,B72,'2-3. Travel Costs&amp;Costs of Stay'!R:R,"&lt;&gt;Error")</f>
        <v>0</v>
      </c>
      <c r="I72" s="123">
        <f>SUMIFS('4. Equipment Costs'!N:N,'4. Equipment Costs'!C:C,B72,'4. Equipment Costs'!O:O,"&lt;&gt;Error")</f>
        <v>0</v>
      </c>
      <c r="J72" s="123">
        <f>SUMIFS('5. Subcontracting Costs'!N:N,'5. Subcontracting Costs'!C:C,B72,'5. Subcontracting Costs'!O:O,"&lt;&gt;Error")</f>
        <v>0</v>
      </c>
      <c r="K72" s="197">
        <f t="shared" si="2"/>
        <v>0</v>
      </c>
      <c r="L72" s="197"/>
    </row>
    <row r="73" spans="2:12" s="67" customFormat="1" x14ac:dyDescent="0.35">
      <c r="B73" s="174" t="s">
        <v>150</v>
      </c>
      <c r="C73" s="144"/>
      <c r="D73" s="144"/>
      <c r="E73" s="66" t="str">
        <f t="shared" si="0"/>
        <v/>
      </c>
      <c r="F73" s="123">
        <f>SUMIFS('1. Staff costs'!N:N,'1. Staff costs'!C:C,B73,'1. Staff costs'!O:O,"&lt;&gt;Error")</f>
        <v>0</v>
      </c>
      <c r="G73" s="123">
        <f>SUMIFS('2-3. Travel Costs&amp;Costs of Stay'!O:O,'2-3. Travel Costs&amp;Costs of Stay'!C:C,B73,'2-3. Travel Costs&amp;Costs of Stay'!R:R,"&lt;&gt;Error")</f>
        <v>0</v>
      </c>
      <c r="H73" s="123">
        <f>SUMIFS('2-3. Travel Costs&amp;Costs of Stay'!P:P,'2-3. Travel Costs&amp;Costs of Stay'!C:C,B73,'2-3. Travel Costs&amp;Costs of Stay'!R:R,"&lt;&gt;Error")</f>
        <v>0</v>
      </c>
      <c r="I73" s="123">
        <f>SUMIFS('4. Equipment Costs'!N:N,'4. Equipment Costs'!C:C,B73,'4. Equipment Costs'!O:O,"&lt;&gt;Error")</f>
        <v>0</v>
      </c>
      <c r="J73" s="123">
        <f>SUMIFS('5. Subcontracting Costs'!N:N,'5. Subcontracting Costs'!C:C,B73,'5. Subcontracting Costs'!O:O,"&lt;&gt;Error")</f>
        <v>0</v>
      </c>
      <c r="K73" s="197">
        <f t="shared" si="2"/>
        <v>0</v>
      </c>
      <c r="L73" s="197"/>
    </row>
    <row r="74" spans="2:12" s="67" customFormat="1" x14ac:dyDescent="0.35">
      <c r="B74" s="174" t="s">
        <v>151</v>
      </c>
      <c r="C74" s="144"/>
      <c r="D74" s="144"/>
      <c r="E74" s="66" t="str">
        <f t="shared" si="0"/>
        <v/>
      </c>
      <c r="F74" s="123">
        <f>SUMIFS('1. Staff costs'!N:N,'1. Staff costs'!C:C,B74,'1. Staff costs'!O:O,"&lt;&gt;Error")</f>
        <v>0</v>
      </c>
      <c r="G74" s="123">
        <f>SUMIFS('2-3. Travel Costs&amp;Costs of Stay'!O:O,'2-3. Travel Costs&amp;Costs of Stay'!C:C,B74,'2-3. Travel Costs&amp;Costs of Stay'!R:R,"&lt;&gt;Error")</f>
        <v>0</v>
      </c>
      <c r="H74" s="123">
        <f>SUMIFS('2-3. Travel Costs&amp;Costs of Stay'!P:P,'2-3. Travel Costs&amp;Costs of Stay'!C:C,B74,'2-3. Travel Costs&amp;Costs of Stay'!R:R,"&lt;&gt;Error")</f>
        <v>0</v>
      </c>
      <c r="I74" s="123">
        <f>SUMIFS('4. Equipment Costs'!N:N,'4. Equipment Costs'!C:C,B74,'4. Equipment Costs'!O:O,"&lt;&gt;Error")</f>
        <v>0</v>
      </c>
      <c r="J74" s="123">
        <f>SUMIFS('5. Subcontracting Costs'!N:N,'5. Subcontracting Costs'!C:C,B74,'5. Subcontracting Costs'!O:O,"&lt;&gt;Error")</f>
        <v>0</v>
      </c>
      <c r="K74" s="197">
        <f t="shared" si="2"/>
        <v>0</v>
      </c>
      <c r="L74" s="197"/>
    </row>
    <row r="75" spans="2:12" s="67" customFormat="1" x14ac:dyDescent="0.35">
      <c r="B75" s="174" t="s">
        <v>152</v>
      </c>
      <c r="C75" s="144"/>
      <c r="D75" s="144"/>
      <c r="E75" s="66" t="str">
        <f t="shared" si="0"/>
        <v/>
      </c>
      <c r="F75" s="123">
        <f>SUMIFS('1. Staff costs'!N:N,'1. Staff costs'!C:C,B75,'1. Staff costs'!O:O,"&lt;&gt;Error")</f>
        <v>0</v>
      </c>
      <c r="G75" s="123">
        <f>SUMIFS('2-3. Travel Costs&amp;Costs of Stay'!O:O,'2-3. Travel Costs&amp;Costs of Stay'!C:C,B75,'2-3. Travel Costs&amp;Costs of Stay'!R:R,"&lt;&gt;Error")</f>
        <v>0</v>
      </c>
      <c r="H75" s="123">
        <f>SUMIFS('2-3. Travel Costs&amp;Costs of Stay'!P:P,'2-3. Travel Costs&amp;Costs of Stay'!C:C,B75,'2-3. Travel Costs&amp;Costs of Stay'!R:R,"&lt;&gt;Error")</f>
        <v>0</v>
      </c>
      <c r="I75" s="123">
        <f>SUMIFS('4. Equipment Costs'!N:N,'4. Equipment Costs'!C:C,B75,'4. Equipment Costs'!O:O,"&lt;&gt;Error")</f>
        <v>0</v>
      </c>
      <c r="J75" s="123">
        <f>SUMIFS('5. Subcontracting Costs'!N:N,'5. Subcontracting Costs'!C:C,B75,'5. Subcontracting Costs'!O:O,"&lt;&gt;Error")</f>
        <v>0</v>
      </c>
      <c r="K75" s="197">
        <f t="shared" si="2"/>
        <v>0</v>
      </c>
      <c r="L75" s="197"/>
    </row>
    <row r="76" spans="2:12" s="67" customFormat="1" x14ac:dyDescent="0.35">
      <c r="B76" s="174" t="s">
        <v>153</v>
      </c>
      <c r="C76" s="144"/>
      <c r="D76" s="144"/>
      <c r="E76" s="66" t="str">
        <f t="shared" si="0"/>
        <v/>
      </c>
      <c r="F76" s="123">
        <f>SUMIFS('1. Staff costs'!N:N,'1. Staff costs'!C:C,B76,'1. Staff costs'!O:O,"&lt;&gt;Error")</f>
        <v>0</v>
      </c>
      <c r="G76" s="123">
        <f>SUMIFS('2-3. Travel Costs&amp;Costs of Stay'!O:O,'2-3. Travel Costs&amp;Costs of Stay'!C:C,B76,'2-3. Travel Costs&amp;Costs of Stay'!R:R,"&lt;&gt;Error")</f>
        <v>0</v>
      </c>
      <c r="H76" s="123">
        <f>SUMIFS('2-3. Travel Costs&amp;Costs of Stay'!P:P,'2-3. Travel Costs&amp;Costs of Stay'!C:C,B76,'2-3. Travel Costs&amp;Costs of Stay'!R:R,"&lt;&gt;Error")</f>
        <v>0</v>
      </c>
      <c r="I76" s="123">
        <f>SUMIFS('4. Equipment Costs'!N:N,'4. Equipment Costs'!C:C,B76,'4. Equipment Costs'!O:O,"&lt;&gt;Error")</f>
        <v>0</v>
      </c>
      <c r="J76" s="123">
        <f>SUMIFS('5. Subcontracting Costs'!N:N,'5. Subcontracting Costs'!C:C,B76,'5. Subcontracting Costs'!O:O,"&lt;&gt;Error")</f>
        <v>0</v>
      </c>
      <c r="K76" s="197">
        <f t="shared" si="2"/>
        <v>0</v>
      </c>
      <c r="L76" s="197"/>
    </row>
    <row r="77" spans="2:12" s="67" customFormat="1" x14ac:dyDescent="0.35">
      <c r="B77" s="174" t="s">
        <v>154</v>
      </c>
      <c r="C77" s="144"/>
      <c r="D77" s="144"/>
      <c r="E77" s="66" t="str">
        <f t="shared" si="0"/>
        <v/>
      </c>
      <c r="F77" s="123">
        <f>SUMIFS('1. Staff costs'!N:N,'1. Staff costs'!C:C,B77,'1. Staff costs'!O:O,"&lt;&gt;Error")</f>
        <v>0</v>
      </c>
      <c r="G77" s="123">
        <f>SUMIFS('2-3. Travel Costs&amp;Costs of Stay'!O:O,'2-3. Travel Costs&amp;Costs of Stay'!C:C,B77,'2-3. Travel Costs&amp;Costs of Stay'!R:R,"&lt;&gt;Error")</f>
        <v>0</v>
      </c>
      <c r="H77" s="123">
        <f>SUMIFS('2-3. Travel Costs&amp;Costs of Stay'!P:P,'2-3. Travel Costs&amp;Costs of Stay'!C:C,B77,'2-3. Travel Costs&amp;Costs of Stay'!R:R,"&lt;&gt;Error")</f>
        <v>0</v>
      </c>
      <c r="I77" s="123">
        <f>SUMIFS('4. Equipment Costs'!N:N,'4. Equipment Costs'!C:C,B77,'4. Equipment Costs'!O:O,"&lt;&gt;Error")</f>
        <v>0</v>
      </c>
      <c r="J77" s="123">
        <f>SUMIFS('5. Subcontracting Costs'!N:N,'5. Subcontracting Costs'!C:C,B77,'5. Subcontracting Costs'!O:O,"&lt;&gt;Error")</f>
        <v>0</v>
      </c>
      <c r="K77" s="197">
        <f t="shared" si="2"/>
        <v>0</v>
      </c>
      <c r="L77" s="197"/>
    </row>
    <row r="78" spans="2:12" x14ac:dyDescent="0.35">
      <c r="B78" s="194" t="s">
        <v>341</v>
      </c>
      <c r="C78" s="195"/>
      <c r="D78" s="195"/>
      <c r="E78" s="195"/>
      <c r="F78" s="195"/>
      <c r="G78" s="195"/>
      <c r="H78" s="195"/>
      <c r="I78" s="195"/>
      <c r="J78" s="196"/>
      <c r="K78" s="197">
        <f>SUM(K23:L77)</f>
        <v>423253.13999999996</v>
      </c>
      <c r="L78" s="197"/>
    </row>
    <row r="80" spans="2:12" s="62" customFormat="1" ht="30" customHeight="1" x14ac:dyDescent="0.3">
      <c r="B80" s="236" t="s">
        <v>243</v>
      </c>
      <c r="C80" s="236"/>
      <c r="D80" s="236"/>
      <c r="E80" s="222" t="s">
        <v>237</v>
      </c>
      <c r="F80" s="222"/>
      <c r="G80" s="222" t="s">
        <v>238</v>
      </c>
      <c r="H80" s="222"/>
      <c r="I80" s="222" t="s">
        <v>245</v>
      </c>
      <c r="J80" s="222"/>
      <c r="K80" s="222" t="s">
        <v>239</v>
      </c>
      <c r="L80" s="222"/>
    </row>
    <row r="81" spans="2:12" ht="30" customHeight="1" x14ac:dyDescent="0.35">
      <c r="B81" s="223" t="s">
        <v>250</v>
      </c>
      <c r="C81" s="223"/>
      <c r="D81" s="223"/>
      <c r="E81" s="225">
        <v>0</v>
      </c>
      <c r="F81" s="225"/>
      <c r="G81" s="225">
        <v>0</v>
      </c>
      <c r="H81" s="225"/>
      <c r="I81" s="225">
        <v>0</v>
      </c>
      <c r="J81" s="225"/>
      <c r="K81" s="225">
        <v>0</v>
      </c>
      <c r="L81" s="225"/>
    </row>
    <row r="82" spans="2:12" ht="30" customHeight="1" x14ac:dyDescent="0.35">
      <c r="B82" s="223" t="s">
        <v>240</v>
      </c>
      <c r="C82" s="223"/>
      <c r="D82" s="223"/>
      <c r="E82" s="224">
        <v>0</v>
      </c>
      <c r="F82" s="224"/>
      <c r="G82" s="224">
        <v>0</v>
      </c>
      <c r="H82" s="224"/>
      <c r="I82" s="224">
        <v>0</v>
      </c>
      <c r="J82" s="224"/>
      <c r="K82" s="224">
        <v>0</v>
      </c>
      <c r="L82" s="224"/>
    </row>
    <row r="84" spans="2:12" ht="24.9" customHeight="1" x14ac:dyDescent="0.35">
      <c r="B84" s="233" t="s">
        <v>241</v>
      </c>
      <c r="C84" s="234"/>
      <c r="D84" s="234"/>
      <c r="E84" s="234"/>
      <c r="F84" s="234"/>
      <c r="G84" s="234"/>
      <c r="H84" s="234"/>
      <c r="I84" s="234"/>
      <c r="J84" s="234"/>
      <c r="K84" s="234"/>
      <c r="L84" s="235"/>
    </row>
    <row r="85" spans="2:12" x14ac:dyDescent="0.35">
      <c r="B85" s="107"/>
      <c r="C85" s="119"/>
      <c r="D85" s="119"/>
      <c r="E85" s="119"/>
      <c r="F85" s="119"/>
      <c r="G85" s="119"/>
      <c r="H85" s="119"/>
      <c r="I85" s="119"/>
      <c r="J85" s="119"/>
      <c r="L85" s="19"/>
    </row>
    <row r="86" spans="2:12" ht="24.9" customHeight="1" x14ac:dyDescent="0.35">
      <c r="B86" s="18"/>
      <c r="C86" s="200" t="s">
        <v>276</v>
      </c>
      <c r="D86" s="200"/>
      <c r="E86" s="120"/>
      <c r="F86" s="106" t="s">
        <v>242</v>
      </c>
      <c r="G86" s="202" t="s">
        <v>1326</v>
      </c>
      <c r="H86" s="202"/>
      <c r="I86" s="202"/>
      <c r="J86" s="202"/>
      <c r="K86" s="202"/>
      <c r="L86" s="19"/>
    </row>
    <row r="87" spans="2:12" x14ac:dyDescent="0.35">
      <c r="B87" s="18"/>
      <c r="C87" s="167"/>
      <c r="D87" s="167"/>
      <c r="E87" s="109"/>
      <c r="F87" s="109"/>
      <c r="G87" s="109"/>
      <c r="H87" s="109"/>
      <c r="I87" s="109"/>
      <c r="J87" s="109"/>
      <c r="K87" s="109"/>
      <c r="L87" s="19"/>
    </row>
    <row r="88" spans="2:12" ht="18" customHeight="1" x14ac:dyDescent="0.35">
      <c r="B88" s="18"/>
      <c r="C88" s="200"/>
      <c r="D88" s="200"/>
      <c r="E88" s="109"/>
      <c r="G88" s="109"/>
      <c r="H88" s="109"/>
      <c r="I88" s="109"/>
      <c r="J88" s="109"/>
      <c r="K88" s="109"/>
      <c r="L88" s="19"/>
    </row>
    <row r="89" spans="2:12" x14ac:dyDescent="0.35">
      <c r="B89" s="107"/>
      <c r="C89" s="108"/>
      <c r="D89" s="108"/>
      <c r="E89" s="108"/>
      <c r="F89" s="108"/>
      <c r="H89" s="108"/>
      <c r="I89" s="108"/>
      <c r="J89" s="108"/>
      <c r="L89" s="19"/>
    </row>
    <row r="90" spans="2:12" x14ac:dyDescent="0.35">
      <c r="B90" s="18"/>
      <c r="C90" s="200" t="s">
        <v>275</v>
      </c>
      <c r="D90" s="200"/>
      <c r="E90" s="200"/>
      <c r="F90" s="109"/>
      <c r="G90" s="109"/>
      <c r="H90" s="109"/>
      <c r="I90" s="110"/>
      <c r="L90" s="19"/>
    </row>
    <row r="91" spans="2:12" x14ac:dyDescent="0.35">
      <c r="B91" s="107"/>
      <c r="C91" s="87"/>
      <c r="D91" s="87"/>
      <c r="E91" s="87"/>
      <c r="F91" s="87"/>
      <c r="G91" s="87"/>
      <c r="H91" s="87"/>
      <c r="I91" s="87"/>
      <c r="J91" s="87"/>
      <c r="L91" s="19"/>
    </row>
    <row r="92" spans="2:12" s="68" customFormat="1" ht="24.9" customHeight="1" x14ac:dyDescent="0.3">
      <c r="B92" s="121"/>
      <c r="C92" s="199" t="s">
        <v>266</v>
      </c>
      <c r="D92" s="228" t="s">
        <v>302</v>
      </c>
      <c r="E92" s="228"/>
      <c r="F92" s="229"/>
      <c r="G92" s="229"/>
      <c r="H92" s="229"/>
      <c r="I92" s="229"/>
      <c r="J92" s="229"/>
      <c r="K92" s="229"/>
      <c r="L92" s="230"/>
    </row>
    <row r="93" spans="2:12" s="68" customFormat="1" ht="24.9" customHeight="1" x14ac:dyDescent="0.3">
      <c r="B93" s="121"/>
      <c r="C93" s="199"/>
      <c r="D93" s="228"/>
      <c r="E93" s="228"/>
      <c r="F93" s="229"/>
      <c r="G93" s="229"/>
      <c r="H93" s="229"/>
      <c r="I93" s="229"/>
      <c r="J93" s="229"/>
      <c r="K93" s="229"/>
      <c r="L93" s="230"/>
    </row>
    <row r="94" spans="2:12" s="68" customFormat="1" ht="24.9" customHeight="1" x14ac:dyDescent="0.3">
      <c r="B94" s="121"/>
      <c r="C94" s="199"/>
      <c r="D94" s="228"/>
      <c r="E94" s="228"/>
      <c r="F94" s="229"/>
      <c r="G94" s="229"/>
      <c r="H94" s="229"/>
      <c r="I94" s="229"/>
      <c r="J94" s="229"/>
      <c r="K94" s="229"/>
      <c r="L94" s="230"/>
    </row>
    <row r="95" spans="2:12" x14ac:dyDescent="0.35">
      <c r="B95" s="15"/>
      <c r="C95" s="112"/>
      <c r="D95" s="113"/>
      <c r="E95" s="114"/>
      <c r="F95" s="115"/>
      <c r="G95" s="16"/>
      <c r="H95" s="113"/>
      <c r="I95" s="116"/>
      <c r="J95" s="16"/>
      <c r="K95" s="16"/>
      <c r="L95" s="17"/>
    </row>
    <row r="96" spans="2:12" x14ac:dyDescent="0.35">
      <c r="B96" s="117"/>
      <c r="C96" s="118"/>
      <c r="D96" s="110"/>
      <c r="E96" s="110"/>
      <c r="F96" s="110"/>
      <c r="G96" s="118"/>
      <c r="H96" s="110"/>
      <c r="I96" s="110"/>
      <c r="J96" s="110"/>
    </row>
    <row r="97" spans="2:12" x14ac:dyDescent="0.35">
      <c r="B97" s="198" t="s">
        <v>277</v>
      </c>
      <c r="C97" s="198"/>
      <c r="D97" s="198"/>
      <c r="E97" s="198"/>
      <c r="F97" s="198"/>
      <c r="G97" s="198"/>
      <c r="H97" s="198"/>
      <c r="I97" s="198"/>
      <c r="J97" s="198"/>
      <c r="K97" s="198"/>
      <c r="L97" s="198"/>
    </row>
  </sheetData>
  <sheetProtection password="E359" sheet="1" objects="1" scenarios="1" selectLockedCells="1"/>
  <mergeCells count="105">
    <mergeCell ref="B18:C18"/>
    <mergeCell ref="D92:L94"/>
    <mergeCell ref="I9:J9"/>
    <mergeCell ref="G86:K86"/>
    <mergeCell ref="K40:L40"/>
    <mergeCell ref="K25:L25"/>
    <mergeCell ref="K26:L26"/>
    <mergeCell ref="K27:L27"/>
    <mergeCell ref="K28:L28"/>
    <mergeCell ref="K29:L29"/>
    <mergeCell ref="K30:L30"/>
    <mergeCell ref="K31:L31"/>
    <mergeCell ref="K32:L32"/>
    <mergeCell ref="K33:L33"/>
    <mergeCell ref="K41:L41"/>
    <mergeCell ref="K35:L35"/>
    <mergeCell ref="K36:L36"/>
    <mergeCell ref="K37:L37"/>
    <mergeCell ref="K38:L38"/>
    <mergeCell ref="K39:L39"/>
    <mergeCell ref="K77:L77"/>
    <mergeCell ref="B84:L84"/>
    <mergeCell ref="B80:D80"/>
    <mergeCell ref="K80:L80"/>
    <mergeCell ref="I80:J80"/>
    <mergeCell ref="G80:H80"/>
    <mergeCell ref="E80:F80"/>
    <mergeCell ref="B82:D82"/>
    <mergeCell ref="B81:D81"/>
    <mergeCell ref="K82:L82"/>
    <mergeCell ref="I82:J82"/>
    <mergeCell ref="G82:H82"/>
    <mergeCell ref="E82:F82"/>
    <mergeCell ref="K81:L81"/>
    <mergeCell ref="I81:J81"/>
    <mergeCell ref="G81:H81"/>
    <mergeCell ref="E81:F81"/>
    <mergeCell ref="B7:L7"/>
    <mergeCell ref="K72:L72"/>
    <mergeCell ref="K73:L73"/>
    <mergeCell ref="K74:L74"/>
    <mergeCell ref="K75:L75"/>
    <mergeCell ref="K76:L76"/>
    <mergeCell ref="K67:L67"/>
    <mergeCell ref="K68:L68"/>
    <mergeCell ref="K69:L69"/>
    <mergeCell ref="K70:L70"/>
    <mergeCell ref="K71:L71"/>
    <mergeCell ref="K62:L62"/>
    <mergeCell ref="K63:L63"/>
    <mergeCell ref="K64:L64"/>
    <mergeCell ref="K65:L65"/>
    <mergeCell ref="E13:F13"/>
    <mergeCell ref="E12:F12"/>
    <mergeCell ref="K34:L34"/>
    <mergeCell ref="K22:L22"/>
    <mergeCell ref="B21:L21"/>
    <mergeCell ref="K23:L23"/>
    <mergeCell ref="K24:L24"/>
    <mergeCell ref="B14:C14"/>
    <mergeCell ref="B13:C13"/>
    <mergeCell ref="K66:L66"/>
    <mergeCell ref="K57:L57"/>
    <mergeCell ref="K58:L58"/>
    <mergeCell ref="K59:L59"/>
    <mergeCell ref="K60:L60"/>
    <mergeCell ref="K61:L61"/>
    <mergeCell ref="K52:L52"/>
    <mergeCell ref="K53:L53"/>
    <mergeCell ref="K54:L54"/>
    <mergeCell ref="K55:L55"/>
    <mergeCell ref="K56:L56"/>
    <mergeCell ref="K48:L48"/>
    <mergeCell ref="K49:L49"/>
    <mergeCell ref="K50:L50"/>
    <mergeCell ref="K51:L51"/>
    <mergeCell ref="K42:L42"/>
    <mergeCell ref="K43:L43"/>
    <mergeCell ref="K44:L44"/>
    <mergeCell ref="K45:L45"/>
    <mergeCell ref="K46:L46"/>
    <mergeCell ref="B78:J78"/>
    <mergeCell ref="K78:L78"/>
    <mergeCell ref="B97:L97"/>
    <mergeCell ref="C92:C94"/>
    <mergeCell ref="C90:E90"/>
    <mergeCell ref="K9:L9"/>
    <mergeCell ref="D9:F9"/>
    <mergeCell ref="B11:C11"/>
    <mergeCell ref="E16:F16"/>
    <mergeCell ref="E15:F15"/>
    <mergeCell ref="E14:F14"/>
    <mergeCell ref="E19:F19"/>
    <mergeCell ref="B19:C19"/>
    <mergeCell ref="E18:F18"/>
    <mergeCell ref="B9:C9"/>
    <mergeCell ref="B17:C17"/>
    <mergeCell ref="E17:F17"/>
    <mergeCell ref="B12:C12"/>
    <mergeCell ref="B16:C16"/>
    <mergeCell ref="B15:C15"/>
    <mergeCell ref="E11:F11"/>
    <mergeCell ref="C88:D88"/>
    <mergeCell ref="C86:D86"/>
    <mergeCell ref="K47:L47"/>
  </mergeCells>
  <conditionalFormatting sqref="G12:G18">
    <cfRule type="cellIs" dxfId="3655" priority="3" operator="equal">
      <formula>"Exceeding"</formula>
    </cfRule>
  </conditionalFormatting>
  <conditionalFormatting sqref="B9:C9">
    <cfRule type="expression" dxfId="3654" priority="2">
      <formula>$D$9=""</formula>
    </cfRule>
  </conditionalFormatting>
  <conditionalFormatting sqref="F86">
    <cfRule type="expression" dxfId="3653" priority="1">
      <formula>$G$86=""</formula>
    </cfRule>
  </conditionalFormatting>
  <dataValidations xWindow="516" yWindow="728" count="7">
    <dataValidation type="textLength" allowBlank="1" showInputMessage="1" showErrorMessage="1" error="Max 60 characters" prompt="Max 60 characters" sqref="C23:C77">
      <formula1>0</formula1>
      <formula2>60</formula2>
    </dataValidation>
    <dataValidation type="list" allowBlank="1" showInputMessage="1" showErrorMessage="1" error="Click arrow to select Country " prompt="Click arrow to select Country " sqref="D23:D77">
      <formula1>CountryALL</formula1>
    </dataValidation>
    <dataValidation allowBlank="1" showInputMessage="1" showErrorMessage="1" error="Please fill in the Project Number" prompt="Please fill in the Project Number" sqref="D9"/>
    <dataValidation type="date" allowBlank="1" showInputMessage="1" showErrorMessage="1" error="Format not correct_x000a_Should be DD/MM/YY" prompt="DD/MM/YY" sqref="F95">
      <formula1>36526</formula1>
      <formula2>47848</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2 decimals only" prompt="2 decimals only" sqref="D12:D16 D18">
      <formula1>D12=INT(D12*100)/100</formula1>
    </dataValidation>
  </dataValidations>
  <printOptions horizontalCentered="1"/>
  <pageMargins left="0.39370078740157483" right="0.39370078740157483" top="0.74803149606299213" bottom="0.74803149606299213" header="0.31496062992125984" footer="0.31496062992125984"/>
  <pageSetup paperSize="9" scale="33" orientation="portrait" r:id="rId1"/>
  <headerFooter>
    <oddFooter>&amp;CPage &amp;P of 3</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37" operator="containsText" id="{2B1A55C0-1367-4B1E-AC08-C294F1166017}">
            <xm:f>NOT(ISERROR(SEARCH("Country not found",E23)))</xm:f>
            <xm:f>"Country not found"</xm:f>
            <x14:dxf>
              <font>
                <b/>
                <i val="0"/>
                <color theme="1"/>
              </font>
              <fill>
                <patternFill>
                  <bgColor rgb="FFFF0000"/>
                </patternFill>
              </fill>
            </x14:dxf>
          </x14:cfRule>
          <xm:sqref>E23:E77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B1:M95"/>
  <sheetViews>
    <sheetView showGridLines="0" tabSelected="1" topLeftCell="A10" zoomScale="50" zoomScaleNormal="50" zoomScaleSheetLayoutView="85" workbookViewId="0">
      <selection activeCell="B7" sqref="B7:L7"/>
    </sheetView>
  </sheetViews>
  <sheetFormatPr defaultColWidth="9.109375" defaultRowHeight="18" x14ac:dyDescent="0.35"/>
  <cols>
    <col min="1" max="1" width="1.6640625" style="5" customWidth="1"/>
    <col min="2" max="2" width="10" style="5" customWidth="1"/>
    <col min="3" max="3" width="52.6640625" style="122" customWidth="1"/>
    <col min="4" max="4" width="44" style="5" customWidth="1"/>
    <col min="5" max="5" width="23.88671875" style="5" customWidth="1"/>
    <col min="6" max="6" width="22.33203125" style="5" customWidth="1"/>
    <col min="7" max="12" width="20.6640625" style="5" customWidth="1"/>
    <col min="13" max="13" width="1.6640625" style="5" customWidth="1"/>
    <col min="14" max="16384" width="9.109375" style="5"/>
  </cols>
  <sheetData>
    <row r="1" spans="2:13" ht="9.9" customHeight="1" x14ac:dyDescent="0.35">
      <c r="G1" s="6"/>
      <c r="H1" s="6"/>
      <c r="I1" s="6"/>
      <c r="J1" s="6"/>
      <c r="K1" s="6"/>
      <c r="L1" s="6"/>
    </row>
    <row r="2" spans="2:13" s="7" customFormat="1" x14ac:dyDescent="0.35">
      <c r="B2" s="87"/>
      <c r="C2" s="87"/>
      <c r="G2" s="6"/>
      <c r="H2" s="6"/>
      <c r="I2" s="6"/>
      <c r="J2" s="6"/>
      <c r="K2" s="6"/>
      <c r="L2" s="6"/>
    </row>
    <row r="3" spans="2:13" s="7" customFormat="1" x14ac:dyDescent="0.35">
      <c r="B3" s="87"/>
      <c r="C3" s="87"/>
      <c r="D3" s="179" t="s">
        <v>133</v>
      </c>
      <c r="E3" s="88"/>
      <c r="G3" s="6"/>
      <c r="H3" s="6"/>
      <c r="I3" s="6"/>
      <c r="J3" s="6"/>
      <c r="K3" s="6"/>
      <c r="L3" s="6"/>
    </row>
    <row r="4" spans="2:13" s="7" customFormat="1" ht="20.100000000000001" customHeight="1" x14ac:dyDescent="0.35">
      <c r="B4" s="87"/>
      <c r="D4" s="179" t="s">
        <v>207</v>
      </c>
      <c r="E4" s="89"/>
      <c r="F4" s="89"/>
      <c r="G4" s="89"/>
      <c r="H4" s="89"/>
      <c r="I4" s="89"/>
      <c r="J4" s="89"/>
      <c r="K4" s="89"/>
      <c r="L4" s="89"/>
    </row>
    <row r="5" spans="2:13" s="7" customFormat="1" ht="20.100000000000001" customHeight="1" x14ac:dyDescent="0.35">
      <c r="B5" s="87"/>
      <c r="D5" s="89"/>
      <c r="E5" s="89"/>
      <c r="F5" s="89"/>
      <c r="G5" s="89"/>
      <c r="H5" s="89"/>
      <c r="I5" s="89"/>
      <c r="J5" s="89"/>
      <c r="K5" s="89"/>
      <c r="L5" s="89"/>
    </row>
    <row r="6" spans="2:13" s="7" customFormat="1" ht="9.9" customHeight="1" x14ac:dyDescent="0.35">
      <c r="B6" s="90"/>
      <c r="C6" s="90"/>
    </row>
    <row r="7" spans="2:13" s="7" customFormat="1" ht="50.1" customHeight="1" x14ac:dyDescent="0.35">
      <c r="B7" s="219" t="s">
        <v>447</v>
      </c>
      <c r="C7" s="219"/>
      <c r="D7" s="219"/>
      <c r="E7" s="219"/>
      <c r="F7" s="219"/>
      <c r="G7" s="219"/>
      <c r="H7" s="219"/>
      <c r="I7" s="219"/>
      <c r="J7" s="219"/>
      <c r="K7" s="219"/>
      <c r="L7" s="219"/>
    </row>
    <row r="8" spans="2:13" s="7" customFormat="1" ht="20.100000000000001" customHeight="1" x14ac:dyDescent="0.35">
      <c r="B8" s="90"/>
      <c r="C8" s="90"/>
    </row>
    <row r="9" spans="2:13" s="7" customFormat="1" ht="39.9" customHeight="1" x14ac:dyDescent="0.35">
      <c r="B9" s="207" t="str">
        <f>'Final financial statement'!B9</f>
        <v>Project Number</v>
      </c>
      <c r="C9" s="207"/>
      <c r="D9" s="223" t="str">
        <f>IF('Final financial statement'!$D$9=0,"To encode in the final financial statement sheet",'Final financial statement'!$D$9)</f>
        <v>573877-EPP-1-2016-1-IL-EPPKA2-CBHE-JP</v>
      </c>
      <c r="E9" s="223"/>
      <c r="F9" s="223"/>
      <c r="G9" s="78"/>
      <c r="H9" s="102"/>
      <c r="I9" s="231" t="s">
        <v>247</v>
      </c>
      <c r="J9" s="232"/>
      <c r="K9" s="201">
        <f>'Final financial statement'!K9</f>
        <v>37284.76</v>
      </c>
      <c r="L9" s="201"/>
    </row>
    <row r="10" spans="2:13" s="7" customFormat="1" ht="20.100000000000001" customHeight="1" x14ac:dyDescent="0.35">
      <c r="F10" s="91"/>
    </row>
    <row r="11" spans="2:13" s="7" customFormat="1" ht="36" customHeight="1" x14ac:dyDescent="0.35">
      <c r="B11" s="203" t="s">
        <v>236</v>
      </c>
      <c r="C11" s="203"/>
      <c r="D11" s="180" t="s">
        <v>217</v>
      </c>
      <c r="E11" s="217" t="s">
        <v>244</v>
      </c>
      <c r="F11" s="218"/>
      <c r="M11" s="87"/>
    </row>
    <row r="12" spans="2:13" s="7" customFormat="1" x14ac:dyDescent="0.35">
      <c r="B12" s="214" t="s">
        <v>157</v>
      </c>
      <c r="C12" s="214"/>
      <c r="D12" s="181">
        <f>'Final financial statement'!D12</f>
        <v>394764</v>
      </c>
      <c r="E12" s="204">
        <f>'Final financial statement'!E12</f>
        <v>201926</v>
      </c>
      <c r="F12" s="204"/>
      <c r="G12" s="158" t="str">
        <f>'Final financial statement'!G12</f>
        <v/>
      </c>
      <c r="H12" s="101"/>
      <c r="I12" s="207" t="s">
        <v>271</v>
      </c>
      <c r="J12" s="207"/>
      <c r="K12" s="237">
        <f>ROUND(D19/2,2)</f>
        <v>493679.5</v>
      </c>
      <c r="L12" s="237"/>
      <c r="M12" s="87"/>
    </row>
    <row r="13" spans="2:13" s="7" customFormat="1" x14ac:dyDescent="0.35">
      <c r="B13" s="215" t="s">
        <v>173</v>
      </c>
      <c r="C13" s="216"/>
      <c r="D13" s="181">
        <f>'Final financial statement'!D13</f>
        <v>142485</v>
      </c>
      <c r="E13" s="204">
        <f>'Final financial statement'!E13</f>
        <v>56735</v>
      </c>
      <c r="F13" s="204"/>
      <c r="G13" s="158" t="str">
        <f>'Final financial statement'!G13</f>
        <v/>
      </c>
      <c r="H13" s="103"/>
      <c r="I13" s="207"/>
      <c r="J13" s="207"/>
      <c r="K13" s="237"/>
      <c r="L13" s="237"/>
      <c r="M13" s="87"/>
    </row>
    <row r="14" spans="2:13" s="7" customFormat="1" x14ac:dyDescent="0.35">
      <c r="B14" s="215" t="s">
        <v>174</v>
      </c>
      <c r="C14" s="216"/>
      <c r="D14" s="181">
        <f>'Final financial statement'!D14</f>
        <v>339000</v>
      </c>
      <c r="E14" s="204">
        <f>'Final financial statement'!E14</f>
        <v>104515</v>
      </c>
      <c r="F14" s="204"/>
      <c r="G14" s="158" t="str">
        <f>'Final financial statement'!G14</f>
        <v/>
      </c>
      <c r="H14" s="103"/>
      <c r="I14" s="242" t="s">
        <v>269</v>
      </c>
      <c r="J14" s="242"/>
      <c r="K14" s="247">
        <f>IFERROR(ROUND(E19/K12,4),0)</f>
        <v>0.85729999999999995</v>
      </c>
      <c r="L14" s="247"/>
      <c r="M14" s="87"/>
    </row>
    <row r="15" spans="2:13" s="7" customFormat="1" x14ac:dyDescent="0.35">
      <c r="B15" s="215" t="s">
        <v>171</v>
      </c>
      <c r="C15" s="216"/>
      <c r="D15" s="181">
        <f>'Final financial statement'!D15</f>
        <v>48510</v>
      </c>
      <c r="E15" s="204">
        <f>'Final financial statement'!E15</f>
        <v>40064.71</v>
      </c>
      <c r="F15" s="204"/>
      <c r="G15" s="158" t="str">
        <f>'Final financial statement'!G15</f>
        <v/>
      </c>
      <c r="H15" s="101"/>
      <c r="I15" s="242"/>
      <c r="J15" s="242"/>
      <c r="K15" s="247"/>
      <c r="L15" s="247"/>
      <c r="M15" s="87"/>
    </row>
    <row r="16" spans="2:13" s="7" customFormat="1" ht="18" customHeight="1" x14ac:dyDescent="0.35">
      <c r="B16" s="215" t="s">
        <v>172</v>
      </c>
      <c r="C16" s="216"/>
      <c r="D16" s="181">
        <f>'Final financial statement'!D16</f>
        <v>62600</v>
      </c>
      <c r="E16" s="204">
        <f>'Final financial statement'!E16</f>
        <v>20012.430000000008</v>
      </c>
      <c r="F16" s="204"/>
      <c r="G16" s="158" t="str">
        <f>'Final financial statement'!G16</f>
        <v/>
      </c>
      <c r="H16" s="101"/>
      <c r="I16" s="242" t="s">
        <v>272</v>
      </c>
      <c r="J16" s="242"/>
      <c r="K16" s="248" t="str">
        <f>IF(K14&gt;=70%,"YES","NO")</f>
        <v>YES</v>
      </c>
      <c r="L16" s="248"/>
      <c r="M16" s="87"/>
    </row>
    <row r="17" spans="2:13" ht="18" customHeight="1" x14ac:dyDescent="0.35">
      <c r="B17" s="210" t="s">
        <v>181</v>
      </c>
      <c r="C17" s="211"/>
      <c r="D17" s="28">
        <f>'Final financial statement'!D17</f>
        <v>987359</v>
      </c>
      <c r="E17" s="212">
        <f>'Final financial statement'!E17</f>
        <v>423253.14</v>
      </c>
      <c r="F17" s="213"/>
      <c r="G17" s="7"/>
      <c r="H17" s="7"/>
      <c r="I17" s="242"/>
      <c r="J17" s="242"/>
      <c r="K17" s="248"/>
      <c r="L17" s="248"/>
    </row>
    <row r="18" spans="2:13" ht="18" customHeight="1" x14ac:dyDescent="0.35">
      <c r="B18" s="226" t="s">
        <v>201</v>
      </c>
      <c r="C18" s="227"/>
      <c r="D18" s="181">
        <f>'Final financial statement'!D18</f>
        <v>0</v>
      </c>
      <c r="E18" s="208">
        <f>'Final financial statement'!E18</f>
        <v>0</v>
      </c>
      <c r="F18" s="209"/>
      <c r="G18" s="186" t="str">
        <f>'Final financial statement'!G18</f>
        <v/>
      </c>
      <c r="H18" s="7"/>
      <c r="I18" s="242" t="s">
        <v>270</v>
      </c>
      <c r="J18" s="242"/>
      <c r="K18" s="243">
        <f>IF(K16="YES",ROUND(D19*0.4,2),0)</f>
        <v>394943.6</v>
      </c>
      <c r="L18" s="244"/>
    </row>
    <row r="19" spans="2:13" s="7" customFormat="1" ht="18" customHeight="1" x14ac:dyDescent="0.35">
      <c r="B19" s="207" t="s">
        <v>182</v>
      </c>
      <c r="C19" s="207"/>
      <c r="D19" s="28">
        <f>'Final financial statement'!D19</f>
        <v>987359</v>
      </c>
      <c r="E19" s="205">
        <f>'Final financial statement'!E19</f>
        <v>423253.14</v>
      </c>
      <c r="F19" s="206"/>
      <c r="I19" s="242"/>
      <c r="J19" s="242"/>
      <c r="K19" s="245"/>
      <c r="L19" s="246"/>
      <c r="M19" s="87"/>
    </row>
    <row r="20" spans="2:13" s="7" customFormat="1" ht="20.100000000000001" customHeight="1" x14ac:dyDescent="0.35">
      <c r="F20" s="91"/>
    </row>
    <row r="21" spans="2:13" s="7" customFormat="1" ht="24.9" customHeight="1" x14ac:dyDescent="0.35">
      <c r="B21" s="221" t="s">
        <v>448</v>
      </c>
      <c r="C21" s="221"/>
      <c r="D21" s="221"/>
      <c r="E21" s="221"/>
      <c r="F21" s="221"/>
      <c r="G21" s="221"/>
      <c r="H21" s="221"/>
      <c r="I21" s="221"/>
      <c r="J21" s="221"/>
      <c r="K21" s="221"/>
      <c r="L21" s="221"/>
    </row>
    <row r="22" spans="2:13" s="7" customFormat="1" ht="36" x14ac:dyDescent="0.35">
      <c r="B22" s="182" t="s">
        <v>146</v>
      </c>
      <c r="C22" s="92" t="s">
        <v>147</v>
      </c>
      <c r="D22" s="92" t="s">
        <v>0</v>
      </c>
      <c r="E22" s="183" t="s">
        <v>163</v>
      </c>
      <c r="F22" s="183" t="s">
        <v>176</v>
      </c>
      <c r="G22" s="183" t="s">
        <v>177</v>
      </c>
      <c r="H22" s="183" t="s">
        <v>178</v>
      </c>
      <c r="I22" s="183" t="s">
        <v>179</v>
      </c>
      <c r="J22" s="183" t="s">
        <v>180</v>
      </c>
      <c r="K22" s="220" t="s">
        <v>203</v>
      </c>
      <c r="L22" s="220"/>
    </row>
    <row r="23" spans="2:13" s="67" customFormat="1" x14ac:dyDescent="0.35">
      <c r="B23" s="184" t="s">
        <v>7</v>
      </c>
      <c r="C23" s="141" t="str">
        <f>IF('Final financial statement'!C23=0,"",'Final financial statement'!C23)</f>
        <v>Kibbutzim College of Education, Technology and Arts</v>
      </c>
      <c r="D23" s="141" t="str">
        <f>IF('Final financial statement'!D23=0,"",'Final financial statement'!D23)</f>
        <v>Israel</v>
      </c>
      <c r="E23" s="66" t="str">
        <f>IF('Final financial statement'!E23=0,"",'Final financial statement'!E23)</f>
        <v>Partner Countries</v>
      </c>
      <c r="F23" s="123">
        <f>'Final financial statement'!F23</f>
        <v>51194</v>
      </c>
      <c r="G23" s="123">
        <f>'Final financial statement'!G23</f>
        <v>10895</v>
      </c>
      <c r="H23" s="123">
        <f>'Final financial statement'!H23</f>
        <v>24180</v>
      </c>
      <c r="I23" s="123">
        <f>'Final financial statement'!I23</f>
        <v>11518.54</v>
      </c>
      <c r="J23" s="123">
        <f>'Final financial statement'!J23</f>
        <v>1598.43</v>
      </c>
      <c r="K23" s="197">
        <f>'Final financial statement'!K23</f>
        <v>99385.97</v>
      </c>
      <c r="L23" s="197"/>
    </row>
    <row r="24" spans="2:13" s="67" customFormat="1" x14ac:dyDescent="0.35">
      <c r="B24" s="184" t="s">
        <v>8</v>
      </c>
      <c r="C24" s="141" t="str">
        <f>IF('Final financial statement'!C24=0,"",'Final financial statement'!C24)</f>
        <v>The MOFET Institute</v>
      </c>
      <c r="D24" s="141" t="str">
        <f>IF('Final financial statement'!D24=0,"",'Final financial statement'!D24)</f>
        <v>Israel</v>
      </c>
      <c r="E24" s="66" t="str">
        <f>IF('Final financial statement'!E24=0,"",'Final financial statement'!E24)</f>
        <v>Partner Countries</v>
      </c>
      <c r="F24" s="123">
        <f>'Final financial statement'!F24</f>
        <v>29324</v>
      </c>
      <c r="G24" s="123">
        <f>'Final financial statement'!G24</f>
        <v>6105</v>
      </c>
      <c r="H24" s="123">
        <f>'Final financial statement'!H24</f>
        <v>11640</v>
      </c>
      <c r="I24" s="123">
        <f>'Final financial statement'!I24</f>
        <v>0</v>
      </c>
      <c r="J24" s="123">
        <f>'Final financial statement'!J24</f>
        <v>10593.72</v>
      </c>
      <c r="K24" s="197">
        <f>'Final financial statement'!K24</f>
        <v>57662.720000000001</v>
      </c>
      <c r="L24" s="197"/>
    </row>
    <row r="25" spans="2:13" s="67" customFormat="1" x14ac:dyDescent="0.35">
      <c r="B25" s="184" t="s">
        <v>9</v>
      </c>
      <c r="C25" s="141" t="str">
        <f>IF('Final financial statement'!C25=0,"",'Final financial statement'!C25)</f>
        <v>Beit Berl College</v>
      </c>
      <c r="D25" s="141" t="str">
        <f>IF('Final financial statement'!D25=0,"",'Final financial statement'!D25)</f>
        <v>Israel</v>
      </c>
      <c r="E25" s="66" t="str">
        <f>IF('Final financial statement'!E25=0,"",'Final financial statement'!E25)</f>
        <v>Partner Countries</v>
      </c>
      <c r="F25" s="123">
        <f>'Final financial statement'!F25</f>
        <v>22460</v>
      </c>
      <c r="G25" s="123">
        <f>'Final financial statement'!G25</f>
        <v>8075</v>
      </c>
      <c r="H25" s="123">
        <f>'Final financial statement'!H25</f>
        <v>14280</v>
      </c>
      <c r="I25" s="123">
        <f>'Final financial statement'!I25</f>
        <v>5460.15</v>
      </c>
      <c r="J25" s="123">
        <f>'Final financial statement'!J25</f>
        <v>480.78000000000003</v>
      </c>
      <c r="K25" s="197">
        <f>'Final financial statement'!K25</f>
        <v>50755.93</v>
      </c>
      <c r="L25" s="197"/>
    </row>
    <row r="26" spans="2:13" s="67" customFormat="1" x14ac:dyDescent="0.35">
      <c r="B26" s="184" t="s">
        <v>10</v>
      </c>
      <c r="C26" s="141" t="str">
        <f>IF('Final financial statement'!C26=0,"",'Final financial statement'!C26)</f>
        <v>Kaye Academic College of Education</v>
      </c>
      <c r="D26" s="141" t="str">
        <f>IF('Final financial statement'!D26=0,"",'Final financial statement'!D26)</f>
        <v>Israel</v>
      </c>
      <c r="E26" s="66" t="str">
        <f>IF('Final financial statement'!E26=0,"",'Final financial statement'!E26)</f>
        <v>Partner Countries</v>
      </c>
      <c r="F26" s="123">
        <f>'Final financial statement'!F26</f>
        <v>15156</v>
      </c>
      <c r="G26" s="123">
        <f>'Final financial statement'!G26</f>
        <v>6685</v>
      </c>
      <c r="H26" s="123">
        <f>'Final financial statement'!H26</f>
        <v>8595</v>
      </c>
      <c r="I26" s="123">
        <f>'Final financial statement'!I26</f>
        <v>7704.46</v>
      </c>
      <c r="J26" s="123">
        <f>'Final financial statement'!J26</f>
        <v>6030.7499999999991</v>
      </c>
      <c r="K26" s="197">
        <f>'Final financial statement'!K26</f>
        <v>44171.21</v>
      </c>
      <c r="L26" s="197"/>
    </row>
    <row r="27" spans="2:13" s="67" customFormat="1" x14ac:dyDescent="0.35">
      <c r="B27" s="184" t="s">
        <v>11</v>
      </c>
      <c r="C27" s="141" t="str">
        <f>IF('Final financial statement'!C27=0,"",'Final financial statement'!C27)</f>
        <v>University of Bucharest</v>
      </c>
      <c r="D27" s="141" t="str">
        <f>IF('Final financial statement'!D27=0,"",'Final financial statement'!D27)</f>
        <v>Romania</v>
      </c>
      <c r="E27" s="66" t="str">
        <f>IF('Final financial statement'!E27=0,"",'Final financial statement'!E27)</f>
        <v>Programme Countries</v>
      </c>
      <c r="F27" s="123">
        <f>'Final financial statement'!F27</f>
        <v>7294</v>
      </c>
      <c r="G27" s="123">
        <f>'Final financial statement'!G27</f>
        <v>2370</v>
      </c>
      <c r="H27" s="123">
        <f>'Final financial statement'!H27</f>
        <v>5040</v>
      </c>
      <c r="I27" s="123">
        <f>'Final financial statement'!I27</f>
        <v>0</v>
      </c>
      <c r="J27" s="123">
        <f>'Final financial statement'!J27</f>
        <v>0</v>
      </c>
      <c r="K27" s="197">
        <f>'Final financial statement'!K27</f>
        <v>14704</v>
      </c>
      <c r="L27" s="197"/>
    </row>
    <row r="28" spans="2:13" s="67" customFormat="1" x14ac:dyDescent="0.35">
      <c r="B28" s="184" t="s">
        <v>12</v>
      </c>
      <c r="C28" s="141" t="str">
        <f>IF('Final financial statement'!C28=0,"",'Final financial statement'!C28)</f>
        <v>The University of Exeter</v>
      </c>
      <c r="D28" s="141" t="str">
        <f>IF('Final financial statement'!D28=0,"",'Final financial statement'!D28)</f>
        <v>United Kingdom</v>
      </c>
      <c r="E28" s="66" t="str">
        <f>IF('Final financial statement'!E28=0,"",'Final financial statement'!E28)</f>
        <v>Programme Countries</v>
      </c>
      <c r="F28" s="123">
        <f>'Final financial statement'!F28</f>
        <v>19824</v>
      </c>
      <c r="G28" s="123">
        <f>'Final financial statement'!G28</f>
        <v>3030</v>
      </c>
      <c r="H28" s="123">
        <f>'Final financial statement'!H28</f>
        <v>3960</v>
      </c>
      <c r="I28" s="123">
        <f>'Final financial statement'!I28</f>
        <v>0</v>
      </c>
      <c r="J28" s="123">
        <f>'Final financial statement'!J28</f>
        <v>0</v>
      </c>
      <c r="K28" s="197">
        <f>'Final financial statement'!K28</f>
        <v>26814</v>
      </c>
      <c r="L28" s="197"/>
    </row>
    <row r="29" spans="2:13" s="67" customFormat="1" x14ac:dyDescent="0.35">
      <c r="B29" s="184" t="s">
        <v>13</v>
      </c>
      <c r="C29" s="141" t="str">
        <f>IF('Final financial statement'!C29=0,"",'Final financial statement'!C29)</f>
        <v>Tallinn University</v>
      </c>
      <c r="D29" s="141" t="str">
        <f>IF('Final financial statement'!D29=0,"",'Final financial statement'!D29)</f>
        <v>Estonia</v>
      </c>
      <c r="E29" s="66" t="str">
        <f>IF('Final financial statement'!E29=0,"",'Final financial statement'!E29)</f>
        <v>Programme Countries</v>
      </c>
      <c r="F29" s="123">
        <f>'Final financial statement'!F29</f>
        <v>10582</v>
      </c>
      <c r="G29" s="123">
        <f>'Final financial statement'!G29</f>
        <v>3645</v>
      </c>
      <c r="H29" s="123">
        <f>'Final financial statement'!H29</f>
        <v>5360</v>
      </c>
      <c r="I29" s="123">
        <f>'Final financial statement'!I29</f>
        <v>0</v>
      </c>
      <c r="J29" s="123">
        <f>'Final financial statement'!J29</f>
        <v>0</v>
      </c>
      <c r="K29" s="197">
        <f>'Final financial statement'!K29</f>
        <v>19587</v>
      </c>
      <c r="L29" s="197"/>
    </row>
    <row r="30" spans="2:13" s="67" customFormat="1" x14ac:dyDescent="0.35">
      <c r="B30" s="184" t="s">
        <v>14</v>
      </c>
      <c r="C30" s="141" t="str">
        <f>IF('Final financial statement'!C30=0,"",'Final financial statement'!C30)</f>
        <v>Gordon Academic College of Education</v>
      </c>
      <c r="D30" s="141" t="str">
        <f>IF('Final financial statement'!D30=0,"",'Final financial statement'!D30)</f>
        <v>Israel</v>
      </c>
      <c r="E30" s="66" t="str">
        <f>IF('Final financial statement'!E30=0,"",'Final financial statement'!E30)</f>
        <v>Partner Countries</v>
      </c>
      <c r="F30" s="123">
        <f>'Final financial statement'!F30</f>
        <v>11816</v>
      </c>
      <c r="G30" s="123">
        <f>'Final financial statement'!G30</f>
        <v>2670</v>
      </c>
      <c r="H30" s="123">
        <f>'Final financial statement'!H30</f>
        <v>7320</v>
      </c>
      <c r="I30" s="123">
        <f>'Final financial statement'!I30</f>
        <v>4296.2700000000004</v>
      </c>
      <c r="J30" s="123">
        <f>'Final financial statement'!J30</f>
        <v>663.15</v>
      </c>
      <c r="K30" s="197">
        <f>'Final financial statement'!K30</f>
        <v>26765.420000000002</v>
      </c>
      <c r="L30" s="197"/>
    </row>
    <row r="31" spans="2:13" s="67" customFormat="1" x14ac:dyDescent="0.35">
      <c r="B31" s="184" t="s">
        <v>15</v>
      </c>
      <c r="C31" s="141" t="str">
        <f>IF('Final financial statement'!C31=0,"",'Final financial statement'!C31)</f>
        <v>The College of Sakhnin</v>
      </c>
      <c r="D31" s="141" t="str">
        <f>IF('Final financial statement'!D31=0,"",'Final financial statement'!D31)</f>
        <v>Israel</v>
      </c>
      <c r="E31" s="66" t="str">
        <f>IF('Final financial statement'!E31=0,"",'Final financial statement'!E31)</f>
        <v>Partner Countries</v>
      </c>
      <c r="F31" s="123">
        <f>'Final financial statement'!F31</f>
        <v>9648</v>
      </c>
      <c r="G31" s="123">
        <f>'Final financial statement'!G31</f>
        <v>7245</v>
      </c>
      <c r="H31" s="123">
        <f>'Final financial statement'!H31</f>
        <v>9140</v>
      </c>
      <c r="I31" s="123">
        <f>'Final financial statement'!I31</f>
        <v>5491.47</v>
      </c>
      <c r="J31" s="123">
        <f>'Final financial statement'!J31</f>
        <v>0</v>
      </c>
      <c r="K31" s="197">
        <f>'Final financial statement'!K31</f>
        <v>31524.47</v>
      </c>
      <c r="L31" s="197"/>
    </row>
    <row r="32" spans="2:13" s="67" customFormat="1" x14ac:dyDescent="0.35">
      <c r="B32" s="184" t="s">
        <v>16</v>
      </c>
      <c r="C32" s="141" t="str">
        <f>IF('Final financial statement'!C32=0,"",'Final financial statement'!C32)</f>
        <v>Talpiot Academic College</v>
      </c>
      <c r="D32" s="141" t="str">
        <f>IF('Final financial statement'!D32=0,"",'Final financial statement'!D32)</f>
        <v>Israel</v>
      </c>
      <c r="E32" s="66" t="str">
        <f>IF('Final financial statement'!E32=0,"",'Final financial statement'!E32)</f>
        <v>Partner Countries</v>
      </c>
      <c r="F32" s="123">
        <f>'Final financial statement'!F32</f>
        <v>7152</v>
      </c>
      <c r="G32" s="123">
        <f>'Final financial statement'!G32</f>
        <v>3200</v>
      </c>
      <c r="H32" s="123">
        <f>'Final financial statement'!H32</f>
        <v>8880</v>
      </c>
      <c r="I32" s="123">
        <f>'Final financial statement'!I32</f>
        <v>5593.82</v>
      </c>
      <c r="J32" s="123">
        <f>'Final financial statement'!J32</f>
        <v>645.59999999999991</v>
      </c>
      <c r="K32" s="197">
        <f>'Final financial statement'!K32</f>
        <v>25471.42</v>
      </c>
      <c r="L32" s="197"/>
    </row>
    <row r="33" spans="2:12" s="67" customFormat="1" x14ac:dyDescent="0.35">
      <c r="B33" s="184" t="s">
        <v>17</v>
      </c>
      <c r="C33" s="141" t="str">
        <f>IF('Final financial statement'!C33=0,"",'Final financial statement'!C33)</f>
        <v>The University of Salzburg</v>
      </c>
      <c r="D33" s="141" t="str">
        <f>IF('Final financial statement'!D33=0,"",'Final financial statement'!D33)</f>
        <v>Austria</v>
      </c>
      <c r="E33" s="66" t="str">
        <f>IF('Final financial statement'!E33=0,"",'Final financial statement'!E33)</f>
        <v>Programme Countries</v>
      </c>
      <c r="F33" s="123">
        <f>'Final financial statement'!F33</f>
        <v>17476</v>
      </c>
      <c r="G33" s="123">
        <f>'Final financial statement'!G33</f>
        <v>2815</v>
      </c>
      <c r="H33" s="123">
        <f>'Final financial statement'!H33</f>
        <v>6120</v>
      </c>
      <c r="I33" s="123">
        <f>'Final financial statement'!I33</f>
        <v>0</v>
      </c>
      <c r="J33" s="123">
        <f>'Final financial statement'!J33</f>
        <v>0</v>
      </c>
      <c r="K33" s="197">
        <f>'Final financial statement'!K33</f>
        <v>26411</v>
      </c>
      <c r="L33" s="197"/>
    </row>
    <row r="34" spans="2:12" s="67" customFormat="1" x14ac:dyDescent="0.35">
      <c r="B34" s="184" t="s">
        <v>18</v>
      </c>
      <c r="C34" s="141" t="str">
        <f>IF('Final financial statement'!C34=0,"",'Final financial statement'!C34)</f>
        <v/>
      </c>
      <c r="D34" s="141" t="str">
        <f>IF('Final financial statement'!D34=0,"",'Final financial statement'!D34)</f>
        <v/>
      </c>
      <c r="E34" s="66" t="str">
        <f>IF('Final financial statement'!E34=0,"",'Final financial statement'!E34)</f>
        <v/>
      </c>
      <c r="F34" s="123">
        <f>'Final financial statement'!F34</f>
        <v>0</v>
      </c>
      <c r="G34" s="123">
        <f>'Final financial statement'!G34</f>
        <v>0</v>
      </c>
      <c r="H34" s="123">
        <f>'Final financial statement'!H34</f>
        <v>0</v>
      </c>
      <c r="I34" s="123">
        <f>'Final financial statement'!I34</f>
        <v>0</v>
      </c>
      <c r="J34" s="123">
        <f>'Final financial statement'!J34</f>
        <v>0</v>
      </c>
      <c r="K34" s="197">
        <f>'Final financial statement'!K34</f>
        <v>0</v>
      </c>
      <c r="L34" s="197"/>
    </row>
    <row r="35" spans="2:12" s="67" customFormat="1" x14ac:dyDescent="0.35">
      <c r="B35" s="184" t="s">
        <v>149</v>
      </c>
      <c r="C35" s="141" t="str">
        <f>IF('Final financial statement'!C35=0,"",'Final financial statement'!C35)</f>
        <v/>
      </c>
      <c r="D35" s="141" t="str">
        <f>IF('Final financial statement'!D35=0,"",'Final financial statement'!D35)</f>
        <v/>
      </c>
      <c r="E35" s="66" t="str">
        <f>IF('Final financial statement'!E35=0,"",'Final financial statement'!E35)</f>
        <v/>
      </c>
      <c r="F35" s="123">
        <f>'Final financial statement'!F35</f>
        <v>0</v>
      </c>
      <c r="G35" s="123">
        <f>'Final financial statement'!G35</f>
        <v>0</v>
      </c>
      <c r="H35" s="123">
        <f>'Final financial statement'!H35</f>
        <v>0</v>
      </c>
      <c r="I35" s="123">
        <f>'Final financial statement'!I35</f>
        <v>0</v>
      </c>
      <c r="J35" s="123">
        <f>'Final financial statement'!J35</f>
        <v>0</v>
      </c>
      <c r="K35" s="197">
        <f>'Final financial statement'!K35</f>
        <v>0</v>
      </c>
      <c r="L35" s="197"/>
    </row>
    <row r="36" spans="2:12" s="67" customFormat="1" x14ac:dyDescent="0.35">
      <c r="B36" s="184" t="s">
        <v>19</v>
      </c>
      <c r="C36" s="141" t="str">
        <f>IF('Final financial statement'!C36=0,"",'Final financial statement'!C36)</f>
        <v/>
      </c>
      <c r="D36" s="141" t="str">
        <f>IF('Final financial statement'!D36=0,"",'Final financial statement'!D36)</f>
        <v/>
      </c>
      <c r="E36" s="66" t="str">
        <f>IF('Final financial statement'!E36=0,"",'Final financial statement'!E36)</f>
        <v/>
      </c>
      <c r="F36" s="123">
        <f>'Final financial statement'!F36</f>
        <v>0</v>
      </c>
      <c r="G36" s="123">
        <f>'Final financial statement'!G36</f>
        <v>0</v>
      </c>
      <c r="H36" s="123">
        <f>'Final financial statement'!H36</f>
        <v>0</v>
      </c>
      <c r="I36" s="123">
        <f>'Final financial statement'!I36</f>
        <v>0</v>
      </c>
      <c r="J36" s="123">
        <f>'Final financial statement'!J36</f>
        <v>0</v>
      </c>
      <c r="K36" s="197">
        <f>'Final financial statement'!K36</f>
        <v>0</v>
      </c>
      <c r="L36" s="197"/>
    </row>
    <row r="37" spans="2:12" s="67" customFormat="1" x14ac:dyDescent="0.35">
      <c r="B37" s="184" t="s">
        <v>20</v>
      </c>
      <c r="C37" s="141" t="str">
        <f>IF('Final financial statement'!C37=0,"",'Final financial statement'!C37)</f>
        <v/>
      </c>
      <c r="D37" s="141" t="str">
        <f>IF('Final financial statement'!D37=0,"",'Final financial statement'!D37)</f>
        <v/>
      </c>
      <c r="E37" s="66" t="str">
        <f>IF('Final financial statement'!E37=0,"",'Final financial statement'!E37)</f>
        <v/>
      </c>
      <c r="F37" s="123">
        <f>'Final financial statement'!F37</f>
        <v>0</v>
      </c>
      <c r="G37" s="123">
        <f>'Final financial statement'!G37</f>
        <v>0</v>
      </c>
      <c r="H37" s="123">
        <f>'Final financial statement'!H37</f>
        <v>0</v>
      </c>
      <c r="I37" s="123">
        <f>'Final financial statement'!I37</f>
        <v>0</v>
      </c>
      <c r="J37" s="123">
        <f>'Final financial statement'!J37</f>
        <v>0</v>
      </c>
      <c r="K37" s="197">
        <f>'Final financial statement'!K37</f>
        <v>0</v>
      </c>
      <c r="L37" s="197"/>
    </row>
    <row r="38" spans="2:12" s="67" customFormat="1" x14ac:dyDescent="0.35">
      <c r="B38" s="184" t="s">
        <v>21</v>
      </c>
      <c r="C38" s="141" t="str">
        <f>IF('Final financial statement'!C38=0,"",'Final financial statement'!C38)</f>
        <v/>
      </c>
      <c r="D38" s="141" t="str">
        <f>IF('Final financial statement'!D38=0,"",'Final financial statement'!D38)</f>
        <v/>
      </c>
      <c r="E38" s="66" t="str">
        <f>IF('Final financial statement'!E38=0,"",'Final financial statement'!E38)</f>
        <v/>
      </c>
      <c r="F38" s="123">
        <f>'Final financial statement'!F38</f>
        <v>0</v>
      </c>
      <c r="G38" s="123">
        <f>'Final financial statement'!G38</f>
        <v>0</v>
      </c>
      <c r="H38" s="123">
        <f>'Final financial statement'!H38</f>
        <v>0</v>
      </c>
      <c r="I38" s="123">
        <f>'Final financial statement'!I38</f>
        <v>0</v>
      </c>
      <c r="J38" s="123">
        <f>'Final financial statement'!J38</f>
        <v>0</v>
      </c>
      <c r="K38" s="197">
        <f>'Final financial statement'!K38</f>
        <v>0</v>
      </c>
      <c r="L38" s="197"/>
    </row>
    <row r="39" spans="2:12" s="67" customFormat="1" x14ac:dyDescent="0.35">
      <c r="B39" s="184" t="s">
        <v>22</v>
      </c>
      <c r="C39" s="141" t="str">
        <f>IF('Final financial statement'!C39=0,"",'Final financial statement'!C39)</f>
        <v/>
      </c>
      <c r="D39" s="141" t="str">
        <f>IF('Final financial statement'!D39=0,"",'Final financial statement'!D39)</f>
        <v/>
      </c>
      <c r="E39" s="66" t="str">
        <f>IF('Final financial statement'!E39=0,"",'Final financial statement'!E39)</f>
        <v/>
      </c>
      <c r="F39" s="123">
        <f>'Final financial statement'!F39</f>
        <v>0</v>
      </c>
      <c r="G39" s="123">
        <f>'Final financial statement'!G39</f>
        <v>0</v>
      </c>
      <c r="H39" s="123">
        <f>'Final financial statement'!H39</f>
        <v>0</v>
      </c>
      <c r="I39" s="123">
        <f>'Final financial statement'!I39</f>
        <v>0</v>
      </c>
      <c r="J39" s="123">
        <f>'Final financial statement'!J39</f>
        <v>0</v>
      </c>
      <c r="K39" s="197">
        <f>'Final financial statement'!K39</f>
        <v>0</v>
      </c>
      <c r="L39" s="197"/>
    </row>
    <row r="40" spans="2:12" s="67" customFormat="1" x14ac:dyDescent="0.35">
      <c r="B40" s="184" t="s">
        <v>23</v>
      </c>
      <c r="C40" s="141" t="str">
        <f>IF('Final financial statement'!C40=0,"",'Final financial statement'!C40)</f>
        <v/>
      </c>
      <c r="D40" s="141" t="str">
        <f>IF('Final financial statement'!D40=0,"",'Final financial statement'!D40)</f>
        <v/>
      </c>
      <c r="E40" s="66" t="str">
        <f>IF('Final financial statement'!E40=0,"",'Final financial statement'!E40)</f>
        <v/>
      </c>
      <c r="F40" s="123">
        <f>'Final financial statement'!F40</f>
        <v>0</v>
      </c>
      <c r="G40" s="123">
        <f>'Final financial statement'!G40</f>
        <v>0</v>
      </c>
      <c r="H40" s="123">
        <f>'Final financial statement'!H40</f>
        <v>0</v>
      </c>
      <c r="I40" s="123">
        <f>'Final financial statement'!I40</f>
        <v>0</v>
      </c>
      <c r="J40" s="123">
        <f>'Final financial statement'!J40</f>
        <v>0</v>
      </c>
      <c r="K40" s="197">
        <f>'Final financial statement'!K40</f>
        <v>0</v>
      </c>
      <c r="L40" s="197"/>
    </row>
    <row r="41" spans="2:12" s="67" customFormat="1" x14ac:dyDescent="0.35">
      <c r="B41" s="184" t="s">
        <v>24</v>
      </c>
      <c r="C41" s="141" t="str">
        <f>IF('Final financial statement'!C41=0,"",'Final financial statement'!C41)</f>
        <v/>
      </c>
      <c r="D41" s="141" t="str">
        <f>IF('Final financial statement'!D41=0,"",'Final financial statement'!D41)</f>
        <v/>
      </c>
      <c r="E41" s="66" t="str">
        <f>IF('Final financial statement'!E41=0,"",'Final financial statement'!E41)</f>
        <v/>
      </c>
      <c r="F41" s="123">
        <f>'Final financial statement'!F41</f>
        <v>0</v>
      </c>
      <c r="G41" s="123">
        <f>'Final financial statement'!G41</f>
        <v>0</v>
      </c>
      <c r="H41" s="123">
        <f>'Final financial statement'!H41</f>
        <v>0</v>
      </c>
      <c r="I41" s="123">
        <f>'Final financial statement'!I41</f>
        <v>0</v>
      </c>
      <c r="J41" s="123">
        <f>'Final financial statement'!J41</f>
        <v>0</v>
      </c>
      <c r="K41" s="197">
        <f>'Final financial statement'!K41</f>
        <v>0</v>
      </c>
      <c r="L41" s="197"/>
    </row>
    <row r="42" spans="2:12" s="67" customFormat="1" x14ac:dyDescent="0.35">
      <c r="B42" s="184" t="s">
        <v>25</v>
      </c>
      <c r="C42" s="141" t="str">
        <f>IF('Final financial statement'!C42=0,"",'Final financial statement'!C42)</f>
        <v/>
      </c>
      <c r="D42" s="141" t="str">
        <f>IF('Final financial statement'!D42=0,"",'Final financial statement'!D42)</f>
        <v/>
      </c>
      <c r="E42" s="66" t="str">
        <f>IF('Final financial statement'!E42=0,"",'Final financial statement'!E42)</f>
        <v/>
      </c>
      <c r="F42" s="123">
        <f>'Final financial statement'!F42</f>
        <v>0</v>
      </c>
      <c r="G42" s="123">
        <f>'Final financial statement'!G42</f>
        <v>0</v>
      </c>
      <c r="H42" s="123">
        <f>'Final financial statement'!H42</f>
        <v>0</v>
      </c>
      <c r="I42" s="123">
        <f>'Final financial statement'!I42</f>
        <v>0</v>
      </c>
      <c r="J42" s="123">
        <f>'Final financial statement'!J42</f>
        <v>0</v>
      </c>
      <c r="K42" s="197">
        <f>'Final financial statement'!K42</f>
        <v>0</v>
      </c>
      <c r="L42" s="197"/>
    </row>
    <row r="43" spans="2:12" s="67" customFormat="1" x14ac:dyDescent="0.35">
      <c r="B43" s="184" t="s">
        <v>109</v>
      </c>
      <c r="C43" s="141" t="str">
        <f>IF('Final financial statement'!C43=0,"",'Final financial statement'!C43)</f>
        <v/>
      </c>
      <c r="D43" s="141" t="str">
        <f>IF('Final financial statement'!D43=0,"",'Final financial statement'!D43)</f>
        <v/>
      </c>
      <c r="E43" s="66" t="str">
        <f>IF('Final financial statement'!E43=0,"",'Final financial statement'!E43)</f>
        <v/>
      </c>
      <c r="F43" s="123">
        <f>'Final financial statement'!F43</f>
        <v>0</v>
      </c>
      <c r="G43" s="123">
        <f>'Final financial statement'!G43</f>
        <v>0</v>
      </c>
      <c r="H43" s="123">
        <f>'Final financial statement'!H43</f>
        <v>0</v>
      </c>
      <c r="I43" s="123">
        <f>'Final financial statement'!I43</f>
        <v>0</v>
      </c>
      <c r="J43" s="123">
        <f>'Final financial statement'!J43</f>
        <v>0</v>
      </c>
      <c r="K43" s="197">
        <f>'Final financial statement'!K43</f>
        <v>0</v>
      </c>
      <c r="L43" s="197"/>
    </row>
    <row r="44" spans="2:12" s="67" customFormat="1" x14ac:dyDescent="0.35">
      <c r="B44" s="184" t="s">
        <v>110</v>
      </c>
      <c r="C44" s="141" t="str">
        <f>IF('Final financial statement'!C44=0,"",'Final financial statement'!C44)</f>
        <v/>
      </c>
      <c r="D44" s="141" t="str">
        <f>IF('Final financial statement'!D44=0,"",'Final financial statement'!D44)</f>
        <v/>
      </c>
      <c r="E44" s="66" t="str">
        <f>IF('Final financial statement'!E44=0,"",'Final financial statement'!E44)</f>
        <v/>
      </c>
      <c r="F44" s="123">
        <f>'Final financial statement'!F44</f>
        <v>0</v>
      </c>
      <c r="G44" s="123">
        <f>'Final financial statement'!G44</f>
        <v>0</v>
      </c>
      <c r="H44" s="123">
        <f>'Final financial statement'!H44</f>
        <v>0</v>
      </c>
      <c r="I44" s="123">
        <f>'Final financial statement'!I44</f>
        <v>0</v>
      </c>
      <c r="J44" s="123">
        <f>'Final financial statement'!J44</f>
        <v>0</v>
      </c>
      <c r="K44" s="197">
        <f>'Final financial statement'!K44</f>
        <v>0</v>
      </c>
      <c r="L44" s="197"/>
    </row>
    <row r="45" spans="2:12" s="67" customFormat="1" x14ac:dyDescent="0.35">
      <c r="B45" s="184" t="s">
        <v>111</v>
      </c>
      <c r="C45" s="141" t="str">
        <f>IF('Final financial statement'!C45=0,"",'Final financial statement'!C45)</f>
        <v/>
      </c>
      <c r="D45" s="141" t="str">
        <f>IF('Final financial statement'!D45=0,"",'Final financial statement'!D45)</f>
        <v/>
      </c>
      <c r="E45" s="66" t="str">
        <f>IF('Final financial statement'!E45=0,"",'Final financial statement'!E45)</f>
        <v/>
      </c>
      <c r="F45" s="123">
        <f>'Final financial statement'!F45</f>
        <v>0</v>
      </c>
      <c r="G45" s="123">
        <f>'Final financial statement'!G45</f>
        <v>0</v>
      </c>
      <c r="H45" s="123">
        <f>'Final financial statement'!H45</f>
        <v>0</v>
      </c>
      <c r="I45" s="123">
        <f>'Final financial statement'!I45</f>
        <v>0</v>
      </c>
      <c r="J45" s="123">
        <f>'Final financial statement'!J45</f>
        <v>0</v>
      </c>
      <c r="K45" s="197">
        <f>'Final financial statement'!K45</f>
        <v>0</v>
      </c>
      <c r="L45" s="197"/>
    </row>
    <row r="46" spans="2:12" s="67" customFormat="1" x14ac:dyDescent="0.35">
      <c r="B46" s="184" t="s">
        <v>112</v>
      </c>
      <c r="C46" s="141" t="str">
        <f>IF('Final financial statement'!C46=0,"",'Final financial statement'!C46)</f>
        <v/>
      </c>
      <c r="D46" s="141" t="str">
        <f>IF('Final financial statement'!D46=0,"",'Final financial statement'!D46)</f>
        <v/>
      </c>
      <c r="E46" s="66" t="str">
        <f>IF('Final financial statement'!E46=0,"",'Final financial statement'!E46)</f>
        <v/>
      </c>
      <c r="F46" s="123">
        <f>'Final financial statement'!F46</f>
        <v>0</v>
      </c>
      <c r="G46" s="123">
        <f>'Final financial statement'!G46</f>
        <v>0</v>
      </c>
      <c r="H46" s="123">
        <f>'Final financial statement'!H46</f>
        <v>0</v>
      </c>
      <c r="I46" s="123">
        <f>'Final financial statement'!I46</f>
        <v>0</v>
      </c>
      <c r="J46" s="123">
        <f>'Final financial statement'!J46</f>
        <v>0</v>
      </c>
      <c r="K46" s="197">
        <f>'Final financial statement'!K46</f>
        <v>0</v>
      </c>
      <c r="L46" s="197"/>
    </row>
    <row r="47" spans="2:12" s="67" customFormat="1" x14ac:dyDescent="0.35">
      <c r="B47" s="184" t="s">
        <v>113</v>
      </c>
      <c r="C47" s="141" t="str">
        <f>IF('Final financial statement'!C47=0,"",'Final financial statement'!C47)</f>
        <v/>
      </c>
      <c r="D47" s="141" t="str">
        <f>IF('Final financial statement'!D47=0,"",'Final financial statement'!D47)</f>
        <v/>
      </c>
      <c r="E47" s="66" t="str">
        <f>IF('Final financial statement'!E47=0,"",'Final financial statement'!E47)</f>
        <v/>
      </c>
      <c r="F47" s="123">
        <f>'Final financial statement'!F47</f>
        <v>0</v>
      </c>
      <c r="G47" s="123">
        <f>'Final financial statement'!G47</f>
        <v>0</v>
      </c>
      <c r="H47" s="123">
        <f>'Final financial statement'!H47</f>
        <v>0</v>
      </c>
      <c r="I47" s="123">
        <f>'Final financial statement'!I47</f>
        <v>0</v>
      </c>
      <c r="J47" s="123">
        <f>'Final financial statement'!J47</f>
        <v>0</v>
      </c>
      <c r="K47" s="197">
        <f>'Final financial statement'!K47</f>
        <v>0</v>
      </c>
      <c r="L47" s="197"/>
    </row>
    <row r="48" spans="2:12" s="67" customFormat="1" x14ac:dyDescent="0.35">
      <c r="B48" s="184" t="s">
        <v>114</v>
      </c>
      <c r="C48" s="141" t="str">
        <f>IF('Final financial statement'!C48=0,"",'Final financial statement'!C48)</f>
        <v/>
      </c>
      <c r="D48" s="141" t="str">
        <f>IF('Final financial statement'!D48=0,"",'Final financial statement'!D48)</f>
        <v/>
      </c>
      <c r="E48" s="66" t="str">
        <f>IF('Final financial statement'!E48=0,"",'Final financial statement'!E48)</f>
        <v/>
      </c>
      <c r="F48" s="123">
        <f>'Final financial statement'!F48</f>
        <v>0</v>
      </c>
      <c r="G48" s="123">
        <f>'Final financial statement'!G48</f>
        <v>0</v>
      </c>
      <c r="H48" s="123">
        <f>'Final financial statement'!H48</f>
        <v>0</v>
      </c>
      <c r="I48" s="123">
        <f>'Final financial statement'!I48</f>
        <v>0</v>
      </c>
      <c r="J48" s="123">
        <f>'Final financial statement'!J48</f>
        <v>0</v>
      </c>
      <c r="K48" s="197">
        <f>'Final financial statement'!K48</f>
        <v>0</v>
      </c>
      <c r="L48" s="197"/>
    </row>
    <row r="49" spans="2:12" s="67" customFormat="1" x14ac:dyDescent="0.35">
      <c r="B49" s="184" t="s">
        <v>115</v>
      </c>
      <c r="C49" s="141" t="str">
        <f>IF('Final financial statement'!C49=0,"",'Final financial statement'!C49)</f>
        <v/>
      </c>
      <c r="D49" s="141" t="str">
        <f>IF('Final financial statement'!D49=0,"",'Final financial statement'!D49)</f>
        <v/>
      </c>
      <c r="E49" s="66" t="str">
        <f>IF('Final financial statement'!E49=0,"",'Final financial statement'!E49)</f>
        <v/>
      </c>
      <c r="F49" s="123">
        <f>'Final financial statement'!F49</f>
        <v>0</v>
      </c>
      <c r="G49" s="123">
        <f>'Final financial statement'!G49</f>
        <v>0</v>
      </c>
      <c r="H49" s="123">
        <f>'Final financial statement'!H49</f>
        <v>0</v>
      </c>
      <c r="I49" s="123">
        <f>'Final financial statement'!I49</f>
        <v>0</v>
      </c>
      <c r="J49" s="123">
        <f>'Final financial statement'!J49</f>
        <v>0</v>
      </c>
      <c r="K49" s="197">
        <f>'Final financial statement'!K49</f>
        <v>0</v>
      </c>
      <c r="L49" s="197"/>
    </row>
    <row r="50" spans="2:12" s="67" customFormat="1" x14ac:dyDescent="0.35">
      <c r="B50" s="184" t="s">
        <v>116</v>
      </c>
      <c r="C50" s="141" t="str">
        <f>IF('Final financial statement'!C50=0,"",'Final financial statement'!C50)</f>
        <v/>
      </c>
      <c r="D50" s="141" t="str">
        <f>IF('Final financial statement'!D50=0,"",'Final financial statement'!D50)</f>
        <v/>
      </c>
      <c r="E50" s="66" t="str">
        <f>IF('Final financial statement'!E50=0,"",'Final financial statement'!E50)</f>
        <v/>
      </c>
      <c r="F50" s="123">
        <f>'Final financial statement'!F50</f>
        <v>0</v>
      </c>
      <c r="G50" s="123">
        <f>'Final financial statement'!G50</f>
        <v>0</v>
      </c>
      <c r="H50" s="123">
        <f>'Final financial statement'!H50</f>
        <v>0</v>
      </c>
      <c r="I50" s="123">
        <f>'Final financial statement'!I50</f>
        <v>0</v>
      </c>
      <c r="J50" s="123">
        <f>'Final financial statement'!J50</f>
        <v>0</v>
      </c>
      <c r="K50" s="197">
        <f>'Final financial statement'!K50</f>
        <v>0</v>
      </c>
      <c r="L50" s="197"/>
    </row>
    <row r="51" spans="2:12" s="67" customFormat="1" x14ac:dyDescent="0.35">
      <c r="B51" s="184" t="s">
        <v>117</v>
      </c>
      <c r="C51" s="141" t="str">
        <f>IF('Final financial statement'!C51=0,"",'Final financial statement'!C51)</f>
        <v/>
      </c>
      <c r="D51" s="141" t="str">
        <f>IF('Final financial statement'!D51=0,"",'Final financial statement'!D51)</f>
        <v/>
      </c>
      <c r="E51" s="66" t="str">
        <f>IF('Final financial statement'!E51=0,"",'Final financial statement'!E51)</f>
        <v/>
      </c>
      <c r="F51" s="123">
        <f>'Final financial statement'!F51</f>
        <v>0</v>
      </c>
      <c r="G51" s="123">
        <f>'Final financial statement'!G51</f>
        <v>0</v>
      </c>
      <c r="H51" s="123">
        <f>'Final financial statement'!H51</f>
        <v>0</v>
      </c>
      <c r="I51" s="123">
        <f>'Final financial statement'!I51</f>
        <v>0</v>
      </c>
      <c r="J51" s="123">
        <f>'Final financial statement'!J51</f>
        <v>0</v>
      </c>
      <c r="K51" s="197">
        <f>'Final financial statement'!K51</f>
        <v>0</v>
      </c>
      <c r="L51" s="197"/>
    </row>
    <row r="52" spans="2:12" s="67" customFormat="1" x14ac:dyDescent="0.35">
      <c r="B52" s="184" t="s">
        <v>118</v>
      </c>
      <c r="C52" s="141" t="str">
        <f>IF('Final financial statement'!C52=0,"",'Final financial statement'!C52)</f>
        <v/>
      </c>
      <c r="D52" s="141" t="str">
        <f>IF('Final financial statement'!D52=0,"",'Final financial statement'!D52)</f>
        <v/>
      </c>
      <c r="E52" s="66" t="str">
        <f>IF('Final financial statement'!E52=0,"",'Final financial statement'!E52)</f>
        <v/>
      </c>
      <c r="F52" s="123">
        <f>'Final financial statement'!F52</f>
        <v>0</v>
      </c>
      <c r="G52" s="123">
        <f>'Final financial statement'!G52</f>
        <v>0</v>
      </c>
      <c r="H52" s="123">
        <f>'Final financial statement'!H52</f>
        <v>0</v>
      </c>
      <c r="I52" s="123">
        <f>'Final financial statement'!I52</f>
        <v>0</v>
      </c>
      <c r="J52" s="123">
        <f>'Final financial statement'!J52</f>
        <v>0</v>
      </c>
      <c r="K52" s="197">
        <f>'Final financial statement'!K52</f>
        <v>0</v>
      </c>
      <c r="L52" s="197"/>
    </row>
    <row r="53" spans="2:12" s="67" customFormat="1" x14ac:dyDescent="0.35">
      <c r="B53" s="184" t="s">
        <v>119</v>
      </c>
      <c r="C53" s="141" t="str">
        <f>IF('Final financial statement'!C53=0,"",'Final financial statement'!C53)</f>
        <v/>
      </c>
      <c r="D53" s="141" t="str">
        <f>IF('Final financial statement'!D53=0,"",'Final financial statement'!D53)</f>
        <v/>
      </c>
      <c r="E53" s="66" t="str">
        <f>IF('Final financial statement'!E53=0,"",'Final financial statement'!E53)</f>
        <v/>
      </c>
      <c r="F53" s="123">
        <f>'Final financial statement'!F53</f>
        <v>0</v>
      </c>
      <c r="G53" s="123">
        <f>'Final financial statement'!G53</f>
        <v>0</v>
      </c>
      <c r="H53" s="123">
        <f>'Final financial statement'!H53</f>
        <v>0</v>
      </c>
      <c r="I53" s="123">
        <f>'Final financial statement'!I53</f>
        <v>0</v>
      </c>
      <c r="J53" s="123">
        <f>'Final financial statement'!J53</f>
        <v>0</v>
      </c>
      <c r="K53" s="197">
        <f>'Final financial statement'!K53</f>
        <v>0</v>
      </c>
      <c r="L53" s="197"/>
    </row>
    <row r="54" spans="2:12" s="67" customFormat="1" x14ac:dyDescent="0.35">
      <c r="B54" s="184" t="s">
        <v>120</v>
      </c>
      <c r="C54" s="141" t="str">
        <f>IF('Final financial statement'!C54=0,"",'Final financial statement'!C54)</f>
        <v/>
      </c>
      <c r="D54" s="141" t="str">
        <f>IF('Final financial statement'!D54=0,"",'Final financial statement'!D54)</f>
        <v/>
      </c>
      <c r="E54" s="66" t="str">
        <f>IF('Final financial statement'!E54=0,"",'Final financial statement'!E54)</f>
        <v/>
      </c>
      <c r="F54" s="123">
        <f>'Final financial statement'!F54</f>
        <v>0</v>
      </c>
      <c r="G54" s="123">
        <f>'Final financial statement'!G54</f>
        <v>0</v>
      </c>
      <c r="H54" s="123">
        <f>'Final financial statement'!H54</f>
        <v>0</v>
      </c>
      <c r="I54" s="123">
        <f>'Final financial statement'!I54</f>
        <v>0</v>
      </c>
      <c r="J54" s="123">
        <f>'Final financial statement'!J54</f>
        <v>0</v>
      </c>
      <c r="K54" s="197">
        <f>'Final financial statement'!K54</f>
        <v>0</v>
      </c>
      <c r="L54" s="197"/>
    </row>
    <row r="55" spans="2:12" s="67" customFormat="1" x14ac:dyDescent="0.35">
      <c r="B55" s="184" t="s">
        <v>121</v>
      </c>
      <c r="C55" s="141" t="str">
        <f>IF('Final financial statement'!C55=0,"",'Final financial statement'!C55)</f>
        <v/>
      </c>
      <c r="D55" s="141" t="str">
        <f>IF('Final financial statement'!D55=0,"",'Final financial statement'!D55)</f>
        <v/>
      </c>
      <c r="E55" s="66" t="str">
        <f>IF('Final financial statement'!E55=0,"",'Final financial statement'!E55)</f>
        <v/>
      </c>
      <c r="F55" s="123">
        <f>'Final financial statement'!F55</f>
        <v>0</v>
      </c>
      <c r="G55" s="123">
        <f>'Final financial statement'!G55</f>
        <v>0</v>
      </c>
      <c r="H55" s="123">
        <f>'Final financial statement'!H55</f>
        <v>0</v>
      </c>
      <c r="I55" s="123">
        <f>'Final financial statement'!I55</f>
        <v>0</v>
      </c>
      <c r="J55" s="123">
        <f>'Final financial statement'!J55</f>
        <v>0</v>
      </c>
      <c r="K55" s="197">
        <f>'Final financial statement'!K55</f>
        <v>0</v>
      </c>
      <c r="L55" s="197"/>
    </row>
    <row r="56" spans="2:12" s="67" customFormat="1" x14ac:dyDescent="0.35">
      <c r="B56" s="184" t="s">
        <v>122</v>
      </c>
      <c r="C56" s="141" t="str">
        <f>IF('Final financial statement'!C56=0,"",'Final financial statement'!C56)</f>
        <v/>
      </c>
      <c r="D56" s="141" t="str">
        <f>IF('Final financial statement'!D56=0,"",'Final financial statement'!D56)</f>
        <v/>
      </c>
      <c r="E56" s="66" t="str">
        <f>IF('Final financial statement'!E56=0,"",'Final financial statement'!E56)</f>
        <v/>
      </c>
      <c r="F56" s="123">
        <f>'Final financial statement'!F56</f>
        <v>0</v>
      </c>
      <c r="G56" s="123">
        <f>'Final financial statement'!G56</f>
        <v>0</v>
      </c>
      <c r="H56" s="123">
        <f>'Final financial statement'!H56</f>
        <v>0</v>
      </c>
      <c r="I56" s="123">
        <f>'Final financial statement'!I56</f>
        <v>0</v>
      </c>
      <c r="J56" s="123">
        <f>'Final financial statement'!J56</f>
        <v>0</v>
      </c>
      <c r="K56" s="197">
        <f>'Final financial statement'!K56</f>
        <v>0</v>
      </c>
      <c r="L56" s="197"/>
    </row>
    <row r="57" spans="2:12" s="67" customFormat="1" x14ac:dyDescent="0.35">
      <c r="B57" s="184" t="s">
        <v>123</v>
      </c>
      <c r="C57" s="141" t="str">
        <f>IF('Final financial statement'!C57=0,"",'Final financial statement'!C57)</f>
        <v/>
      </c>
      <c r="D57" s="141" t="str">
        <f>IF('Final financial statement'!D57=0,"",'Final financial statement'!D57)</f>
        <v/>
      </c>
      <c r="E57" s="66" t="str">
        <f>IF('Final financial statement'!E57=0,"",'Final financial statement'!E57)</f>
        <v/>
      </c>
      <c r="F57" s="123">
        <f>'Final financial statement'!F57</f>
        <v>0</v>
      </c>
      <c r="G57" s="123">
        <f>'Final financial statement'!G57</f>
        <v>0</v>
      </c>
      <c r="H57" s="123">
        <f>'Final financial statement'!H57</f>
        <v>0</v>
      </c>
      <c r="I57" s="123">
        <f>'Final financial statement'!I57</f>
        <v>0</v>
      </c>
      <c r="J57" s="123">
        <f>'Final financial statement'!J57</f>
        <v>0</v>
      </c>
      <c r="K57" s="197">
        <f>'Final financial statement'!K57</f>
        <v>0</v>
      </c>
      <c r="L57" s="197"/>
    </row>
    <row r="58" spans="2:12" s="67" customFormat="1" x14ac:dyDescent="0.35">
      <c r="B58" s="184" t="s">
        <v>124</v>
      </c>
      <c r="C58" s="141" t="str">
        <f>IF('Final financial statement'!C58=0,"",'Final financial statement'!C58)</f>
        <v/>
      </c>
      <c r="D58" s="141" t="str">
        <f>IF('Final financial statement'!D58=0,"",'Final financial statement'!D58)</f>
        <v/>
      </c>
      <c r="E58" s="66" t="str">
        <f>IF('Final financial statement'!E58=0,"",'Final financial statement'!E58)</f>
        <v/>
      </c>
      <c r="F58" s="123">
        <f>'Final financial statement'!F58</f>
        <v>0</v>
      </c>
      <c r="G58" s="123">
        <f>'Final financial statement'!G58</f>
        <v>0</v>
      </c>
      <c r="H58" s="123">
        <f>'Final financial statement'!H58</f>
        <v>0</v>
      </c>
      <c r="I58" s="123">
        <f>'Final financial statement'!I58</f>
        <v>0</v>
      </c>
      <c r="J58" s="123">
        <f>'Final financial statement'!J58</f>
        <v>0</v>
      </c>
      <c r="K58" s="197">
        <f>'Final financial statement'!K58</f>
        <v>0</v>
      </c>
      <c r="L58" s="197"/>
    </row>
    <row r="59" spans="2:12" s="67" customFormat="1" x14ac:dyDescent="0.35">
      <c r="B59" s="184" t="s">
        <v>125</v>
      </c>
      <c r="C59" s="141" t="str">
        <f>IF('Final financial statement'!C59=0,"",'Final financial statement'!C59)</f>
        <v/>
      </c>
      <c r="D59" s="141" t="str">
        <f>IF('Final financial statement'!D59=0,"",'Final financial statement'!D59)</f>
        <v/>
      </c>
      <c r="E59" s="66" t="str">
        <f>IF('Final financial statement'!E59=0,"",'Final financial statement'!E59)</f>
        <v/>
      </c>
      <c r="F59" s="123">
        <f>'Final financial statement'!F59</f>
        <v>0</v>
      </c>
      <c r="G59" s="123">
        <f>'Final financial statement'!G59</f>
        <v>0</v>
      </c>
      <c r="H59" s="123">
        <f>'Final financial statement'!H59</f>
        <v>0</v>
      </c>
      <c r="I59" s="123">
        <f>'Final financial statement'!I59</f>
        <v>0</v>
      </c>
      <c r="J59" s="123">
        <f>'Final financial statement'!J59</f>
        <v>0</v>
      </c>
      <c r="K59" s="197">
        <f>'Final financial statement'!K59</f>
        <v>0</v>
      </c>
      <c r="L59" s="197"/>
    </row>
    <row r="60" spans="2:12" s="67" customFormat="1" x14ac:dyDescent="0.35">
      <c r="B60" s="184" t="s">
        <v>126</v>
      </c>
      <c r="C60" s="141" t="str">
        <f>IF('Final financial statement'!C60=0,"",'Final financial statement'!C60)</f>
        <v/>
      </c>
      <c r="D60" s="141" t="str">
        <f>IF('Final financial statement'!D60=0,"",'Final financial statement'!D60)</f>
        <v/>
      </c>
      <c r="E60" s="66" t="str">
        <f>IF('Final financial statement'!E60=0,"",'Final financial statement'!E60)</f>
        <v/>
      </c>
      <c r="F60" s="123">
        <f>'Final financial statement'!F60</f>
        <v>0</v>
      </c>
      <c r="G60" s="123">
        <f>'Final financial statement'!G60</f>
        <v>0</v>
      </c>
      <c r="H60" s="123">
        <f>'Final financial statement'!H60</f>
        <v>0</v>
      </c>
      <c r="I60" s="123">
        <f>'Final financial statement'!I60</f>
        <v>0</v>
      </c>
      <c r="J60" s="123">
        <f>'Final financial statement'!J60</f>
        <v>0</v>
      </c>
      <c r="K60" s="197">
        <f>'Final financial statement'!K60</f>
        <v>0</v>
      </c>
      <c r="L60" s="197"/>
    </row>
    <row r="61" spans="2:12" s="67" customFormat="1" x14ac:dyDescent="0.35">
      <c r="B61" s="184" t="s">
        <v>127</v>
      </c>
      <c r="C61" s="141" t="str">
        <f>IF('Final financial statement'!C61=0,"",'Final financial statement'!C61)</f>
        <v/>
      </c>
      <c r="D61" s="141" t="str">
        <f>IF('Final financial statement'!D61=0,"",'Final financial statement'!D61)</f>
        <v/>
      </c>
      <c r="E61" s="66" t="str">
        <f>IF('Final financial statement'!E61=0,"",'Final financial statement'!E61)</f>
        <v/>
      </c>
      <c r="F61" s="123">
        <f>'Final financial statement'!F61</f>
        <v>0</v>
      </c>
      <c r="G61" s="123">
        <f>'Final financial statement'!G61</f>
        <v>0</v>
      </c>
      <c r="H61" s="123">
        <f>'Final financial statement'!H61</f>
        <v>0</v>
      </c>
      <c r="I61" s="123">
        <f>'Final financial statement'!I61</f>
        <v>0</v>
      </c>
      <c r="J61" s="123">
        <f>'Final financial statement'!J61</f>
        <v>0</v>
      </c>
      <c r="K61" s="197">
        <f>'Final financial statement'!K61</f>
        <v>0</v>
      </c>
      <c r="L61" s="197"/>
    </row>
    <row r="62" spans="2:12" s="67" customFormat="1" x14ac:dyDescent="0.35">
      <c r="B62" s="184" t="s">
        <v>128</v>
      </c>
      <c r="C62" s="141" t="str">
        <f>IF('Final financial statement'!C62=0,"",'Final financial statement'!C62)</f>
        <v/>
      </c>
      <c r="D62" s="141" t="str">
        <f>IF('Final financial statement'!D62=0,"",'Final financial statement'!D62)</f>
        <v/>
      </c>
      <c r="E62" s="66" t="str">
        <f>IF('Final financial statement'!E62=0,"",'Final financial statement'!E62)</f>
        <v/>
      </c>
      <c r="F62" s="123">
        <f>'Final financial statement'!F62</f>
        <v>0</v>
      </c>
      <c r="G62" s="123">
        <f>'Final financial statement'!G62</f>
        <v>0</v>
      </c>
      <c r="H62" s="123">
        <f>'Final financial statement'!H62</f>
        <v>0</v>
      </c>
      <c r="I62" s="123">
        <f>'Final financial statement'!I62</f>
        <v>0</v>
      </c>
      <c r="J62" s="123">
        <f>'Final financial statement'!J62</f>
        <v>0</v>
      </c>
      <c r="K62" s="197">
        <f>'Final financial statement'!K62</f>
        <v>0</v>
      </c>
      <c r="L62" s="197"/>
    </row>
    <row r="63" spans="2:12" s="67" customFormat="1" x14ac:dyDescent="0.35">
      <c r="B63" s="184" t="s">
        <v>136</v>
      </c>
      <c r="C63" s="141" t="str">
        <f>IF('Final financial statement'!C63=0,"",'Final financial statement'!C63)</f>
        <v/>
      </c>
      <c r="D63" s="141" t="str">
        <f>IF('Final financial statement'!D63=0,"",'Final financial statement'!D63)</f>
        <v/>
      </c>
      <c r="E63" s="66" t="str">
        <f>IF('Final financial statement'!E63=0,"",'Final financial statement'!E63)</f>
        <v/>
      </c>
      <c r="F63" s="123">
        <f>'Final financial statement'!F63</f>
        <v>0</v>
      </c>
      <c r="G63" s="123">
        <f>'Final financial statement'!G63</f>
        <v>0</v>
      </c>
      <c r="H63" s="123">
        <f>'Final financial statement'!H63</f>
        <v>0</v>
      </c>
      <c r="I63" s="123">
        <f>'Final financial statement'!I63</f>
        <v>0</v>
      </c>
      <c r="J63" s="123">
        <f>'Final financial statement'!J63</f>
        <v>0</v>
      </c>
      <c r="K63" s="197">
        <f>'Final financial statement'!K63</f>
        <v>0</v>
      </c>
      <c r="L63" s="197"/>
    </row>
    <row r="64" spans="2:12" s="67" customFormat="1" x14ac:dyDescent="0.35">
      <c r="B64" s="184" t="s">
        <v>137</v>
      </c>
      <c r="C64" s="141" t="str">
        <f>IF('Final financial statement'!C64=0,"",'Final financial statement'!C64)</f>
        <v/>
      </c>
      <c r="D64" s="141" t="str">
        <f>IF('Final financial statement'!D64=0,"",'Final financial statement'!D64)</f>
        <v/>
      </c>
      <c r="E64" s="66" t="str">
        <f>IF('Final financial statement'!E64=0,"",'Final financial statement'!E64)</f>
        <v/>
      </c>
      <c r="F64" s="123">
        <f>'Final financial statement'!F64</f>
        <v>0</v>
      </c>
      <c r="G64" s="123">
        <f>'Final financial statement'!G64</f>
        <v>0</v>
      </c>
      <c r="H64" s="123">
        <f>'Final financial statement'!H64</f>
        <v>0</v>
      </c>
      <c r="I64" s="123">
        <f>'Final financial statement'!I64</f>
        <v>0</v>
      </c>
      <c r="J64" s="123">
        <f>'Final financial statement'!J64</f>
        <v>0</v>
      </c>
      <c r="K64" s="197">
        <f>'Final financial statement'!K64</f>
        <v>0</v>
      </c>
      <c r="L64" s="197"/>
    </row>
    <row r="65" spans="2:12" s="67" customFormat="1" x14ac:dyDescent="0.35">
      <c r="B65" s="184" t="s">
        <v>138</v>
      </c>
      <c r="C65" s="141" t="str">
        <f>IF('Final financial statement'!C65=0,"",'Final financial statement'!C65)</f>
        <v/>
      </c>
      <c r="D65" s="141" t="str">
        <f>IF('Final financial statement'!D65=0,"",'Final financial statement'!D65)</f>
        <v/>
      </c>
      <c r="E65" s="66" t="str">
        <f>IF('Final financial statement'!E65=0,"",'Final financial statement'!E65)</f>
        <v/>
      </c>
      <c r="F65" s="123">
        <f>'Final financial statement'!F65</f>
        <v>0</v>
      </c>
      <c r="G65" s="123">
        <f>'Final financial statement'!G65</f>
        <v>0</v>
      </c>
      <c r="H65" s="123">
        <f>'Final financial statement'!H65</f>
        <v>0</v>
      </c>
      <c r="I65" s="123">
        <f>'Final financial statement'!I65</f>
        <v>0</v>
      </c>
      <c r="J65" s="123">
        <f>'Final financial statement'!J65</f>
        <v>0</v>
      </c>
      <c r="K65" s="197">
        <f>'Final financial statement'!K65</f>
        <v>0</v>
      </c>
      <c r="L65" s="197"/>
    </row>
    <row r="66" spans="2:12" s="67" customFormat="1" x14ac:dyDescent="0.35">
      <c r="B66" s="184" t="s">
        <v>139</v>
      </c>
      <c r="C66" s="141" t="str">
        <f>IF('Final financial statement'!C66=0,"",'Final financial statement'!C66)</f>
        <v/>
      </c>
      <c r="D66" s="141" t="str">
        <f>IF('Final financial statement'!D66=0,"",'Final financial statement'!D66)</f>
        <v/>
      </c>
      <c r="E66" s="66" t="str">
        <f>IF('Final financial statement'!E66=0,"",'Final financial statement'!E66)</f>
        <v/>
      </c>
      <c r="F66" s="123">
        <f>'Final financial statement'!F66</f>
        <v>0</v>
      </c>
      <c r="G66" s="123">
        <f>'Final financial statement'!G66</f>
        <v>0</v>
      </c>
      <c r="H66" s="123">
        <f>'Final financial statement'!H66</f>
        <v>0</v>
      </c>
      <c r="I66" s="123">
        <f>'Final financial statement'!I66</f>
        <v>0</v>
      </c>
      <c r="J66" s="123">
        <f>'Final financial statement'!J66</f>
        <v>0</v>
      </c>
      <c r="K66" s="197">
        <f>'Final financial statement'!K66</f>
        <v>0</v>
      </c>
      <c r="L66" s="197"/>
    </row>
    <row r="67" spans="2:12" s="67" customFormat="1" x14ac:dyDescent="0.35">
      <c r="B67" s="184" t="s">
        <v>140</v>
      </c>
      <c r="C67" s="141" t="str">
        <f>IF('Final financial statement'!C67=0,"",'Final financial statement'!C67)</f>
        <v/>
      </c>
      <c r="D67" s="141" t="str">
        <f>IF('Final financial statement'!D67=0,"",'Final financial statement'!D67)</f>
        <v/>
      </c>
      <c r="E67" s="66" t="str">
        <f>IF('Final financial statement'!E67=0,"",'Final financial statement'!E67)</f>
        <v/>
      </c>
      <c r="F67" s="123">
        <f>'Final financial statement'!F67</f>
        <v>0</v>
      </c>
      <c r="G67" s="123">
        <f>'Final financial statement'!G67</f>
        <v>0</v>
      </c>
      <c r="H67" s="123">
        <f>'Final financial statement'!H67</f>
        <v>0</v>
      </c>
      <c r="I67" s="123">
        <f>'Final financial statement'!I67</f>
        <v>0</v>
      </c>
      <c r="J67" s="123">
        <f>'Final financial statement'!J67</f>
        <v>0</v>
      </c>
      <c r="K67" s="197">
        <f>'Final financial statement'!K67</f>
        <v>0</v>
      </c>
      <c r="L67" s="197"/>
    </row>
    <row r="68" spans="2:12" s="67" customFormat="1" x14ac:dyDescent="0.35">
      <c r="B68" s="184" t="s">
        <v>141</v>
      </c>
      <c r="C68" s="141" t="str">
        <f>IF('Final financial statement'!C68=0,"",'Final financial statement'!C68)</f>
        <v/>
      </c>
      <c r="D68" s="141" t="str">
        <f>IF('Final financial statement'!D68=0,"",'Final financial statement'!D68)</f>
        <v/>
      </c>
      <c r="E68" s="66" t="str">
        <f>IF('Final financial statement'!E68=0,"",'Final financial statement'!E68)</f>
        <v/>
      </c>
      <c r="F68" s="123">
        <f>'Final financial statement'!F68</f>
        <v>0</v>
      </c>
      <c r="G68" s="123">
        <f>'Final financial statement'!G68</f>
        <v>0</v>
      </c>
      <c r="H68" s="123">
        <f>'Final financial statement'!H68</f>
        <v>0</v>
      </c>
      <c r="I68" s="123">
        <f>'Final financial statement'!I68</f>
        <v>0</v>
      </c>
      <c r="J68" s="123">
        <f>'Final financial statement'!J68</f>
        <v>0</v>
      </c>
      <c r="K68" s="197">
        <f>'Final financial statement'!K68</f>
        <v>0</v>
      </c>
      <c r="L68" s="197"/>
    </row>
    <row r="69" spans="2:12" s="67" customFormat="1" x14ac:dyDescent="0.35">
      <c r="B69" s="184" t="s">
        <v>142</v>
      </c>
      <c r="C69" s="141" t="str">
        <f>IF('Final financial statement'!C69=0,"",'Final financial statement'!C69)</f>
        <v/>
      </c>
      <c r="D69" s="141" t="str">
        <f>IF('Final financial statement'!D69=0,"",'Final financial statement'!D69)</f>
        <v/>
      </c>
      <c r="E69" s="66" t="str">
        <f>IF('Final financial statement'!E69=0,"",'Final financial statement'!E69)</f>
        <v/>
      </c>
      <c r="F69" s="123">
        <f>'Final financial statement'!F69</f>
        <v>0</v>
      </c>
      <c r="G69" s="123">
        <f>'Final financial statement'!G69</f>
        <v>0</v>
      </c>
      <c r="H69" s="123">
        <f>'Final financial statement'!H69</f>
        <v>0</v>
      </c>
      <c r="I69" s="123">
        <f>'Final financial statement'!I69</f>
        <v>0</v>
      </c>
      <c r="J69" s="123">
        <f>'Final financial statement'!J69</f>
        <v>0</v>
      </c>
      <c r="K69" s="197">
        <f>'Final financial statement'!K69</f>
        <v>0</v>
      </c>
      <c r="L69" s="197"/>
    </row>
    <row r="70" spans="2:12" s="67" customFormat="1" x14ac:dyDescent="0.35">
      <c r="B70" s="184" t="s">
        <v>143</v>
      </c>
      <c r="C70" s="141" t="str">
        <f>IF('Final financial statement'!C70=0,"",'Final financial statement'!C70)</f>
        <v/>
      </c>
      <c r="D70" s="141" t="str">
        <f>IF('Final financial statement'!D70=0,"",'Final financial statement'!D70)</f>
        <v/>
      </c>
      <c r="E70" s="66" t="str">
        <f>IF('Final financial statement'!E70=0,"",'Final financial statement'!E70)</f>
        <v/>
      </c>
      <c r="F70" s="123">
        <f>'Final financial statement'!F70</f>
        <v>0</v>
      </c>
      <c r="G70" s="123">
        <f>'Final financial statement'!G70</f>
        <v>0</v>
      </c>
      <c r="H70" s="123">
        <f>'Final financial statement'!H70</f>
        <v>0</v>
      </c>
      <c r="I70" s="123">
        <f>'Final financial statement'!I70</f>
        <v>0</v>
      </c>
      <c r="J70" s="123">
        <f>'Final financial statement'!J70</f>
        <v>0</v>
      </c>
      <c r="K70" s="197">
        <f>'Final financial statement'!K70</f>
        <v>0</v>
      </c>
      <c r="L70" s="197"/>
    </row>
    <row r="71" spans="2:12" s="67" customFormat="1" x14ac:dyDescent="0.35">
      <c r="B71" s="184" t="s">
        <v>144</v>
      </c>
      <c r="C71" s="141" t="str">
        <f>IF('Final financial statement'!C71=0,"",'Final financial statement'!C71)</f>
        <v/>
      </c>
      <c r="D71" s="141" t="str">
        <f>IF('Final financial statement'!D71=0,"",'Final financial statement'!D71)</f>
        <v/>
      </c>
      <c r="E71" s="66" t="str">
        <f>IF('Final financial statement'!E71=0,"",'Final financial statement'!E71)</f>
        <v/>
      </c>
      <c r="F71" s="123">
        <f>'Final financial statement'!F71</f>
        <v>0</v>
      </c>
      <c r="G71" s="123">
        <f>'Final financial statement'!G71</f>
        <v>0</v>
      </c>
      <c r="H71" s="123">
        <f>'Final financial statement'!H71</f>
        <v>0</v>
      </c>
      <c r="I71" s="123">
        <f>'Final financial statement'!I71</f>
        <v>0</v>
      </c>
      <c r="J71" s="123">
        <f>'Final financial statement'!J71</f>
        <v>0</v>
      </c>
      <c r="K71" s="197">
        <f>'Final financial statement'!K71</f>
        <v>0</v>
      </c>
      <c r="L71" s="197"/>
    </row>
    <row r="72" spans="2:12" s="67" customFormat="1" x14ac:dyDescent="0.35">
      <c r="B72" s="184" t="s">
        <v>145</v>
      </c>
      <c r="C72" s="141" t="str">
        <f>IF('Final financial statement'!C72=0,"",'Final financial statement'!C72)</f>
        <v/>
      </c>
      <c r="D72" s="141" t="str">
        <f>IF('Final financial statement'!D72=0,"",'Final financial statement'!D72)</f>
        <v/>
      </c>
      <c r="E72" s="66" t="str">
        <f>IF('Final financial statement'!E72=0,"",'Final financial statement'!E72)</f>
        <v/>
      </c>
      <c r="F72" s="123">
        <f>'Final financial statement'!F72</f>
        <v>0</v>
      </c>
      <c r="G72" s="123">
        <f>'Final financial statement'!G72</f>
        <v>0</v>
      </c>
      <c r="H72" s="123">
        <f>'Final financial statement'!H72</f>
        <v>0</v>
      </c>
      <c r="I72" s="123">
        <f>'Final financial statement'!I72</f>
        <v>0</v>
      </c>
      <c r="J72" s="123">
        <f>'Final financial statement'!J72</f>
        <v>0</v>
      </c>
      <c r="K72" s="197">
        <f>'Final financial statement'!K72</f>
        <v>0</v>
      </c>
      <c r="L72" s="197"/>
    </row>
    <row r="73" spans="2:12" s="67" customFormat="1" x14ac:dyDescent="0.35">
      <c r="B73" s="184" t="s">
        <v>150</v>
      </c>
      <c r="C73" s="141" t="str">
        <f>IF('Final financial statement'!C73=0,"",'Final financial statement'!C73)</f>
        <v/>
      </c>
      <c r="D73" s="141" t="str">
        <f>IF('Final financial statement'!D73=0,"",'Final financial statement'!D73)</f>
        <v/>
      </c>
      <c r="E73" s="66" t="str">
        <f>IF('Final financial statement'!E73=0,"",'Final financial statement'!E73)</f>
        <v/>
      </c>
      <c r="F73" s="123">
        <f>'Final financial statement'!F73</f>
        <v>0</v>
      </c>
      <c r="G73" s="123">
        <f>'Final financial statement'!G73</f>
        <v>0</v>
      </c>
      <c r="H73" s="123">
        <f>'Final financial statement'!H73</f>
        <v>0</v>
      </c>
      <c r="I73" s="123">
        <f>'Final financial statement'!I73</f>
        <v>0</v>
      </c>
      <c r="J73" s="123">
        <f>'Final financial statement'!J73</f>
        <v>0</v>
      </c>
      <c r="K73" s="197">
        <f>'Final financial statement'!K73</f>
        <v>0</v>
      </c>
      <c r="L73" s="197"/>
    </row>
    <row r="74" spans="2:12" s="67" customFormat="1" x14ac:dyDescent="0.35">
      <c r="B74" s="184" t="s">
        <v>151</v>
      </c>
      <c r="C74" s="141" t="str">
        <f>IF('Final financial statement'!C74=0,"",'Final financial statement'!C74)</f>
        <v/>
      </c>
      <c r="D74" s="141" t="str">
        <f>IF('Final financial statement'!D74=0,"",'Final financial statement'!D74)</f>
        <v/>
      </c>
      <c r="E74" s="66" t="str">
        <f>IF('Final financial statement'!E74=0,"",'Final financial statement'!E74)</f>
        <v/>
      </c>
      <c r="F74" s="123">
        <f>'Final financial statement'!F74</f>
        <v>0</v>
      </c>
      <c r="G74" s="123">
        <f>'Final financial statement'!G74</f>
        <v>0</v>
      </c>
      <c r="H74" s="123">
        <f>'Final financial statement'!H74</f>
        <v>0</v>
      </c>
      <c r="I74" s="123">
        <f>'Final financial statement'!I74</f>
        <v>0</v>
      </c>
      <c r="J74" s="123">
        <f>'Final financial statement'!J74</f>
        <v>0</v>
      </c>
      <c r="K74" s="197">
        <f>'Final financial statement'!K74</f>
        <v>0</v>
      </c>
      <c r="L74" s="197"/>
    </row>
    <row r="75" spans="2:12" s="67" customFormat="1" x14ac:dyDescent="0.35">
      <c r="B75" s="184" t="s">
        <v>152</v>
      </c>
      <c r="C75" s="141" t="str">
        <f>IF('Final financial statement'!C75=0,"",'Final financial statement'!C75)</f>
        <v/>
      </c>
      <c r="D75" s="141" t="str">
        <f>IF('Final financial statement'!D75=0,"",'Final financial statement'!D75)</f>
        <v/>
      </c>
      <c r="E75" s="66" t="str">
        <f>IF('Final financial statement'!E75=0,"",'Final financial statement'!E75)</f>
        <v/>
      </c>
      <c r="F75" s="123">
        <f>'Final financial statement'!F75</f>
        <v>0</v>
      </c>
      <c r="G75" s="123">
        <f>'Final financial statement'!G75</f>
        <v>0</v>
      </c>
      <c r="H75" s="123">
        <f>'Final financial statement'!H75</f>
        <v>0</v>
      </c>
      <c r="I75" s="123">
        <f>'Final financial statement'!I75</f>
        <v>0</v>
      </c>
      <c r="J75" s="123">
        <f>'Final financial statement'!J75</f>
        <v>0</v>
      </c>
      <c r="K75" s="197">
        <f>'Final financial statement'!K75</f>
        <v>0</v>
      </c>
      <c r="L75" s="197"/>
    </row>
    <row r="76" spans="2:12" s="67" customFormat="1" x14ac:dyDescent="0.35">
      <c r="B76" s="184" t="s">
        <v>153</v>
      </c>
      <c r="C76" s="141" t="str">
        <f>IF('Final financial statement'!C76=0,"",'Final financial statement'!C76)</f>
        <v/>
      </c>
      <c r="D76" s="141" t="str">
        <f>IF('Final financial statement'!D76=0,"",'Final financial statement'!D76)</f>
        <v/>
      </c>
      <c r="E76" s="66" t="str">
        <f>IF('Final financial statement'!E76=0,"",'Final financial statement'!E76)</f>
        <v/>
      </c>
      <c r="F76" s="123">
        <f>'Final financial statement'!F76</f>
        <v>0</v>
      </c>
      <c r="G76" s="123">
        <f>'Final financial statement'!G76</f>
        <v>0</v>
      </c>
      <c r="H76" s="123">
        <f>'Final financial statement'!H76</f>
        <v>0</v>
      </c>
      <c r="I76" s="123">
        <f>'Final financial statement'!I76</f>
        <v>0</v>
      </c>
      <c r="J76" s="123">
        <f>'Final financial statement'!J76</f>
        <v>0</v>
      </c>
      <c r="K76" s="197">
        <f>'Final financial statement'!K76</f>
        <v>0</v>
      </c>
      <c r="L76" s="197"/>
    </row>
    <row r="77" spans="2:12" s="67" customFormat="1" x14ac:dyDescent="0.35">
      <c r="B77" s="184" t="s">
        <v>154</v>
      </c>
      <c r="C77" s="141" t="str">
        <f>IF('Final financial statement'!C77=0,"",'Final financial statement'!C77)</f>
        <v/>
      </c>
      <c r="D77" s="141" t="str">
        <f>IF('Final financial statement'!D77=0,"",'Final financial statement'!D77)</f>
        <v/>
      </c>
      <c r="E77" s="66" t="str">
        <f>IF('Final financial statement'!E77=0,"",'Final financial statement'!E77)</f>
        <v/>
      </c>
      <c r="F77" s="123">
        <f>'Final financial statement'!F77</f>
        <v>0</v>
      </c>
      <c r="G77" s="123">
        <f>'Final financial statement'!G77</f>
        <v>0</v>
      </c>
      <c r="H77" s="123">
        <f>'Final financial statement'!H77</f>
        <v>0</v>
      </c>
      <c r="I77" s="123">
        <f>'Final financial statement'!I77</f>
        <v>0</v>
      </c>
      <c r="J77" s="123">
        <f>'Final financial statement'!J77</f>
        <v>0</v>
      </c>
      <c r="K77" s="197">
        <f>'Final financial statement'!K77</f>
        <v>0</v>
      </c>
      <c r="L77" s="197"/>
    </row>
    <row r="78" spans="2:12" x14ac:dyDescent="0.35">
      <c r="B78" s="194" t="s">
        <v>342</v>
      </c>
      <c r="C78" s="195"/>
      <c r="D78" s="195"/>
      <c r="E78" s="195"/>
      <c r="F78" s="195"/>
      <c r="G78" s="195"/>
      <c r="H78" s="195"/>
      <c r="I78" s="195"/>
      <c r="J78" s="196"/>
      <c r="K78" s="197">
        <f>'Final financial statement'!K78</f>
        <v>423253.13999999996</v>
      </c>
      <c r="L78" s="197"/>
    </row>
    <row r="80" spans="2:12" s="62" customFormat="1" ht="30" customHeight="1" x14ac:dyDescent="0.3">
      <c r="B80" s="236" t="s">
        <v>243</v>
      </c>
      <c r="C80" s="236"/>
      <c r="D80" s="236"/>
      <c r="E80" s="222" t="s">
        <v>237</v>
      </c>
      <c r="F80" s="222"/>
      <c r="G80" s="222" t="s">
        <v>238</v>
      </c>
      <c r="H80" s="222"/>
      <c r="I80" s="222" t="s">
        <v>245</v>
      </c>
      <c r="J80" s="222"/>
      <c r="K80" s="222" t="s">
        <v>239</v>
      </c>
      <c r="L80" s="222"/>
    </row>
    <row r="81" spans="2:12" ht="30" customHeight="1" x14ac:dyDescent="0.35">
      <c r="B81" s="223" t="s">
        <v>250</v>
      </c>
      <c r="C81" s="223"/>
      <c r="D81" s="223"/>
      <c r="E81" s="237">
        <f>'Final financial statement'!E81</f>
        <v>0</v>
      </c>
      <c r="F81" s="237"/>
      <c r="G81" s="237">
        <f>'Final financial statement'!G81</f>
        <v>0</v>
      </c>
      <c r="H81" s="237"/>
      <c r="I81" s="237">
        <f>'Final financial statement'!I81</f>
        <v>0</v>
      </c>
      <c r="J81" s="237"/>
      <c r="K81" s="237">
        <f>'Final financial statement'!K81</f>
        <v>0</v>
      </c>
      <c r="L81" s="237"/>
    </row>
    <row r="82" spans="2:12" ht="30" customHeight="1" x14ac:dyDescent="0.35">
      <c r="B82" s="223" t="s">
        <v>240</v>
      </c>
      <c r="C82" s="223"/>
      <c r="D82" s="223"/>
      <c r="E82" s="238">
        <f>'Final financial statement'!E82</f>
        <v>0</v>
      </c>
      <c r="F82" s="238"/>
      <c r="G82" s="238">
        <f>'Final financial statement'!G82</f>
        <v>0</v>
      </c>
      <c r="H82" s="238"/>
      <c r="I82" s="238">
        <f>'Final financial statement'!I82</f>
        <v>0</v>
      </c>
      <c r="J82" s="238"/>
      <c r="K82" s="238">
        <f>'Final financial statement'!K82</f>
        <v>0</v>
      </c>
      <c r="L82" s="238"/>
    </row>
    <row r="84" spans="2:12" ht="24.9" customHeight="1" x14ac:dyDescent="0.35">
      <c r="B84" s="236" t="s">
        <v>300</v>
      </c>
      <c r="C84" s="236"/>
      <c r="D84" s="236"/>
      <c r="E84" s="236"/>
      <c r="F84" s="236"/>
      <c r="G84" s="236"/>
      <c r="H84" s="236"/>
      <c r="I84" s="236"/>
      <c r="J84" s="236"/>
      <c r="K84" s="236"/>
      <c r="L84" s="236"/>
    </row>
    <row r="85" spans="2:12" x14ac:dyDescent="0.35">
      <c r="B85" s="104"/>
      <c r="C85" s="105"/>
      <c r="D85" s="105"/>
      <c r="E85" s="105"/>
      <c r="F85" s="105"/>
      <c r="G85" s="105"/>
      <c r="H85" s="105"/>
      <c r="I85" s="105"/>
      <c r="J85" s="105"/>
      <c r="K85" s="99"/>
      <c r="L85" s="100"/>
    </row>
    <row r="86" spans="2:12" ht="24.9" customHeight="1" x14ac:dyDescent="0.35">
      <c r="B86" s="18"/>
      <c r="C86" s="200" t="s">
        <v>274</v>
      </c>
      <c r="D86" s="200"/>
      <c r="F86" s="106" t="s">
        <v>242</v>
      </c>
      <c r="G86" s="239" t="str">
        <f>IF('Final financial statement'!G86=0,"To encode in the final financial statement sheet",'Final financial statement'!G86)</f>
        <v>IL090127880000000052888</v>
      </c>
      <c r="H86" s="240"/>
      <c r="I86" s="240"/>
      <c r="J86" s="240"/>
      <c r="K86" s="241"/>
      <c r="L86" s="19"/>
    </row>
    <row r="87" spans="2:12" x14ac:dyDescent="0.35">
      <c r="B87" s="107"/>
      <c r="C87" s="108"/>
      <c r="D87" s="108"/>
      <c r="E87" s="108"/>
      <c r="F87" s="108"/>
      <c r="H87" s="108"/>
      <c r="I87" s="108"/>
      <c r="J87" s="108"/>
      <c r="L87" s="19"/>
    </row>
    <row r="88" spans="2:12" x14ac:dyDescent="0.35">
      <c r="B88" s="18"/>
      <c r="C88" s="200" t="s">
        <v>275</v>
      </c>
      <c r="D88" s="200"/>
      <c r="E88" s="200"/>
      <c r="F88" s="109"/>
      <c r="G88" s="109"/>
      <c r="H88" s="109"/>
      <c r="I88" s="110"/>
      <c r="L88" s="19"/>
    </row>
    <row r="89" spans="2:12" x14ac:dyDescent="0.35">
      <c r="B89" s="107"/>
      <c r="C89" s="87"/>
      <c r="D89" s="87"/>
      <c r="E89" s="87"/>
      <c r="F89" s="87"/>
      <c r="G89" s="87"/>
      <c r="H89" s="87"/>
      <c r="I89" s="87"/>
      <c r="J89" s="87"/>
      <c r="L89" s="19"/>
    </row>
    <row r="90" spans="2:12" s="68" customFormat="1" ht="24.9" customHeight="1" x14ac:dyDescent="0.3">
      <c r="B90" s="111"/>
      <c r="C90" s="199" t="s">
        <v>266</v>
      </c>
      <c r="D90" s="228" t="s">
        <v>302</v>
      </c>
      <c r="E90" s="228"/>
      <c r="F90" s="229"/>
      <c r="G90" s="229"/>
      <c r="H90" s="229"/>
      <c r="I90" s="229"/>
      <c r="J90" s="229"/>
      <c r="K90" s="229"/>
      <c r="L90" s="230"/>
    </row>
    <row r="91" spans="2:12" s="68" customFormat="1" ht="24.9" customHeight="1" x14ac:dyDescent="0.3">
      <c r="B91" s="111"/>
      <c r="C91" s="199"/>
      <c r="D91" s="228"/>
      <c r="E91" s="228"/>
      <c r="F91" s="229"/>
      <c r="G91" s="229"/>
      <c r="H91" s="229"/>
      <c r="I91" s="229"/>
      <c r="J91" s="229"/>
      <c r="K91" s="229"/>
      <c r="L91" s="230"/>
    </row>
    <row r="92" spans="2:12" s="68" customFormat="1" ht="24.9" customHeight="1" x14ac:dyDescent="0.3">
      <c r="B92" s="111"/>
      <c r="C92" s="199"/>
      <c r="D92" s="228"/>
      <c r="E92" s="228"/>
      <c r="F92" s="229"/>
      <c r="G92" s="229"/>
      <c r="H92" s="229"/>
      <c r="I92" s="229"/>
      <c r="J92" s="229"/>
      <c r="K92" s="229"/>
      <c r="L92" s="230"/>
    </row>
    <row r="93" spans="2:12" x14ac:dyDescent="0.35">
      <c r="B93" s="15"/>
      <c r="C93" s="112"/>
      <c r="D93" s="113"/>
      <c r="E93" s="114"/>
      <c r="F93" s="115"/>
      <c r="G93" s="16"/>
      <c r="H93" s="113"/>
      <c r="I93" s="116"/>
      <c r="J93" s="16"/>
      <c r="K93" s="16"/>
      <c r="L93" s="17"/>
    </row>
    <row r="94" spans="2:12" x14ac:dyDescent="0.35">
      <c r="B94" s="117"/>
      <c r="C94" s="118"/>
      <c r="D94" s="110"/>
      <c r="E94" s="110"/>
      <c r="F94" s="110"/>
      <c r="G94" s="118"/>
      <c r="H94" s="110"/>
      <c r="I94" s="110"/>
      <c r="J94" s="110"/>
    </row>
    <row r="95" spans="2:12" x14ac:dyDescent="0.35">
      <c r="B95" s="198" t="s">
        <v>277</v>
      </c>
      <c r="C95" s="198"/>
      <c r="D95" s="198"/>
      <c r="E95" s="198"/>
      <c r="F95" s="198"/>
      <c r="G95" s="198"/>
      <c r="H95" s="198"/>
      <c r="I95" s="198"/>
      <c r="J95" s="198"/>
      <c r="K95" s="198"/>
      <c r="L95" s="198"/>
    </row>
  </sheetData>
  <sheetProtection password="E359" sheet="1" objects="1" scenarios="1" selectLockedCells="1" selectUnlockedCells="1"/>
  <mergeCells count="112">
    <mergeCell ref="E17:F17"/>
    <mergeCell ref="E18:F18"/>
    <mergeCell ref="K25:L25"/>
    <mergeCell ref="K26:L26"/>
    <mergeCell ref="K27:L27"/>
    <mergeCell ref="K28:L28"/>
    <mergeCell ref="K29:L29"/>
    <mergeCell ref="K30:L30"/>
    <mergeCell ref="B19:C19"/>
    <mergeCell ref="E19:F19"/>
    <mergeCell ref="B21:L21"/>
    <mergeCell ref="K22:L22"/>
    <mergeCell ref="K23:L23"/>
    <mergeCell ref="K24:L24"/>
    <mergeCell ref="B18:C18"/>
    <mergeCell ref="B7:L7"/>
    <mergeCell ref="B9:C9"/>
    <mergeCell ref="D9:F9"/>
    <mergeCell ref="K9:L9"/>
    <mergeCell ref="B11:C11"/>
    <mergeCell ref="E11:F11"/>
    <mergeCell ref="I9:J9"/>
    <mergeCell ref="B16:C16"/>
    <mergeCell ref="E16:F16"/>
    <mergeCell ref="B14:C14"/>
    <mergeCell ref="E14:F14"/>
    <mergeCell ref="B15:C15"/>
    <mergeCell ref="E15:F15"/>
    <mergeCell ref="I12:J13"/>
    <mergeCell ref="K12:L13"/>
    <mergeCell ref="I14:J15"/>
    <mergeCell ref="K14:L15"/>
    <mergeCell ref="I16:J17"/>
    <mergeCell ref="K16:L17"/>
    <mergeCell ref="B12:C12"/>
    <mergeCell ref="E12:F12"/>
    <mergeCell ref="B13:C13"/>
    <mergeCell ref="E13:F13"/>
    <mergeCell ref="B17:C17"/>
    <mergeCell ref="K37:L37"/>
    <mergeCell ref="K38:L38"/>
    <mergeCell ref="K39:L39"/>
    <mergeCell ref="K40:L40"/>
    <mergeCell ref="I18:J19"/>
    <mergeCell ref="K18:L19"/>
    <mergeCell ref="K41:L41"/>
    <mergeCell ref="K42:L42"/>
    <mergeCell ref="K31:L31"/>
    <mergeCell ref="K32:L32"/>
    <mergeCell ref="K33:L33"/>
    <mergeCell ref="K34:L34"/>
    <mergeCell ref="K35:L35"/>
    <mergeCell ref="K36:L36"/>
    <mergeCell ref="K49:L49"/>
    <mergeCell ref="K50:L50"/>
    <mergeCell ref="K51:L51"/>
    <mergeCell ref="K52:L52"/>
    <mergeCell ref="K53:L53"/>
    <mergeCell ref="K54:L54"/>
    <mergeCell ref="K43:L43"/>
    <mergeCell ref="K44:L44"/>
    <mergeCell ref="K45:L45"/>
    <mergeCell ref="K46:L46"/>
    <mergeCell ref="K47:L47"/>
    <mergeCell ref="K48:L48"/>
    <mergeCell ref="K61:L61"/>
    <mergeCell ref="K62:L62"/>
    <mergeCell ref="K63:L63"/>
    <mergeCell ref="K64:L64"/>
    <mergeCell ref="K65:L65"/>
    <mergeCell ref="K66:L66"/>
    <mergeCell ref="K55:L55"/>
    <mergeCell ref="K56:L56"/>
    <mergeCell ref="K57:L57"/>
    <mergeCell ref="K58:L58"/>
    <mergeCell ref="K59:L59"/>
    <mergeCell ref="K60:L60"/>
    <mergeCell ref="K76:L76"/>
    <mergeCell ref="K77:L77"/>
    <mergeCell ref="B80:D80"/>
    <mergeCell ref="E80:F80"/>
    <mergeCell ref="G80:H80"/>
    <mergeCell ref="I80:J80"/>
    <mergeCell ref="K80:L80"/>
    <mergeCell ref="K67:L67"/>
    <mergeCell ref="K68:L68"/>
    <mergeCell ref="K69:L69"/>
    <mergeCell ref="K70:L70"/>
    <mergeCell ref="K71:L71"/>
    <mergeCell ref="K72:L72"/>
    <mergeCell ref="K73:L73"/>
    <mergeCell ref="K74:L74"/>
    <mergeCell ref="K75:L75"/>
    <mergeCell ref="B78:J78"/>
    <mergeCell ref="K78:L78"/>
    <mergeCell ref="B95:L95"/>
    <mergeCell ref="C90:C92"/>
    <mergeCell ref="C86:D86"/>
    <mergeCell ref="B81:D81"/>
    <mergeCell ref="E81:F81"/>
    <mergeCell ref="G81:H81"/>
    <mergeCell ref="I81:J81"/>
    <mergeCell ref="K81:L81"/>
    <mergeCell ref="B82:D82"/>
    <mergeCell ref="E82:F82"/>
    <mergeCell ref="G82:H82"/>
    <mergeCell ref="I82:J82"/>
    <mergeCell ref="K82:L82"/>
    <mergeCell ref="C88:E88"/>
    <mergeCell ref="G86:K86"/>
    <mergeCell ref="B84:L84"/>
    <mergeCell ref="D90:L92"/>
  </mergeCells>
  <conditionalFormatting sqref="G12:G18">
    <cfRule type="cellIs" dxfId="3651" priority="5" operator="equal">
      <formula>"Exceeding"</formula>
    </cfRule>
  </conditionalFormatting>
  <conditionalFormatting sqref="K16">
    <cfRule type="cellIs" dxfId="3650" priority="1" operator="equal">
      <formula>"YES"</formula>
    </cfRule>
  </conditionalFormatting>
  <conditionalFormatting sqref="B9:C9">
    <cfRule type="expression" dxfId="3649" priority="3">
      <formula>$D$9="To encode in the final financial statement sheet"</formula>
    </cfRule>
  </conditionalFormatting>
  <conditionalFormatting sqref="F86">
    <cfRule type="expression" dxfId="3648" priority="2">
      <formula>$G$86="To encode in the final financial statement sheet"</formula>
    </cfRule>
  </conditionalFormatting>
  <dataValidations disablePrompts="1" count="7">
    <dataValidation type="custom" allowBlank="1" showInputMessage="1" showErrorMessage="1" error="2 decimals only" prompt="2 decimals only" sqref="D18 D12:D16">
      <formula1>D12=INT(D12*100)/100</formula1>
    </dataValidation>
    <dataValidation type="whole" allowBlank="1" showInputMessage="1" showErrorMessage="1" error="Please encode number of participants - Whole number only" prompt="Please encode number of participants - Whole number only" sqref="E82:L82">
      <formula1>0</formula1>
      <formula2>1000000</formula2>
    </dataValidation>
    <dataValidation type="custom" allowBlank="1" showInputMessage="1" showErrorMessage="1" error="Please encode total amount charged to the project (2 decimals only)" prompt="Please encode total amount charged to the project (2 decimals only)" sqref="E81:L81">
      <formula1>E81=INT(E81*100)/100</formula1>
    </dataValidation>
    <dataValidation type="date" allowBlank="1" showInputMessage="1" showErrorMessage="1" error="Format not correct_x000a_Should be DD/MM/YY" prompt="DD/MM/YY" sqref="F93">
      <formula1>36526</formula1>
      <formula2>47848</formula2>
    </dataValidation>
    <dataValidation allowBlank="1" error="Click arrow to select Country " prompt="Click arrow to select Country " sqref="D23:D77"/>
    <dataValidation type="textLength" allowBlank="1" showInputMessage="1" showErrorMessage="1" error="Max 60 characters" prompt="Max 60 characters" sqref="C23:C77">
      <formula1>0</formula1>
      <formula2>60</formula2>
    </dataValidation>
    <dataValidation allowBlank="1" error="Please fill in the Project Number" prompt="Please fill in the Project Number" sqref="D9:F9"/>
  </dataValidations>
  <printOptions horizontalCentered="1"/>
  <pageMargins left="0.39370078740157483" right="0.39370078740157483" top="0.74803149606299213" bottom="0.74803149606299213" header="0.31496062992125984" footer="0.31496062992125984"/>
  <pageSetup paperSize="9" scale="34" orientation="portrait" horizontalDpi="1200" r:id="rId1"/>
  <headerFooter>
    <oddFooter>&amp;CPage &amp;P of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1</xdr:col>
                    <xdr:colOff>259080</xdr:colOff>
                    <xdr:row>85</xdr:row>
                    <xdr:rowOff>45720</xdr:rowOff>
                  </from>
                  <to>
                    <xdr:col>1</xdr:col>
                    <xdr:colOff>487680</xdr:colOff>
                    <xdr:row>85</xdr:row>
                    <xdr:rowOff>259080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 operator="containsText" id="{291A8D7D-E115-4517-AAD2-8996C3F5F6CD}">
            <xm:f>NOT(ISERROR(SEARCH("Country not found",E23)))</xm:f>
            <xm:f>"Country not found"</xm:f>
            <x14:dxf>
              <font>
                <b/>
                <i val="0"/>
                <color theme="1"/>
              </font>
              <fill>
                <patternFill>
                  <bgColor rgb="FFFF0000"/>
                </patternFill>
              </fill>
            </x14:dxf>
          </x14:cfRule>
          <xm:sqref>E23:E77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3" tint="0.39997558519241921"/>
    <pageSetUpPr fitToPage="1"/>
  </sheetPr>
  <dimension ref="A1:P411"/>
  <sheetViews>
    <sheetView showGridLines="0" zoomScale="50" zoomScaleNormal="50" zoomScaleSheetLayoutView="55" workbookViewId="0">
      <pane ySplit="8" topLeftCell="A9" activePane="bottomLeft" state="frozen"/>
      <selection pane="bottomLeft" activeCell="J404" sqref="J404"/>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122" customWidth="1"/>
    <col min="6" max="6" width="20.6640625" style="122" customWidth="1"/>
    <col min="7" max="7" width="30.6640625" style="122" customWidth="1"/>
    <col min="8" max="8" width="32.6640625" style="122" customWidth="1"/>
    <col min="9" max="9" width="50.6640625" style="122" customWidth="1"/>
    <col min="10" max="12" width="20.6640625" style="122" customWidth="1"/>
    <col min="13" max="14" width="20.6640625" style="5" customWidth="1"/>
    <col min="15" max="15" width="11.6640625" style="5" bestFit="1" customWidth="1"/>
    <col min="16" max="16" width="1.6640625" style="5" customWidth="1"/>
    <col min="17" max="16384" width="9.109375" style="5"/>
  </cols>
  <sheetData>
    <row r="1" spans="1:16" ht="7.5" customHeight="1" x14ac:dyDescent="0.35"/>
    <row r="2" spans="1:16" s="8" customFormat="1" ht="39.9" customHeight="1" x14ac:dyDescent="0.35">
      <c r="B2" s="249" t="s">
        <v>157</v>
      </c>
      <c r="C2" s="250"/>
      <c r="D2" s="250"/>
      <c r="E2" s="250"/>
      <c r="F2" s="250"/>
      <c r="G2" s="250"/>
      <c r="H2" s="250"/>
      <c r="I2" s="250"/>
      <c r="J2" s="250"/>
      <c r="K2" s="250"/>
      <c r="L2" s="250"/>
      <c r="M2" s="250"/>
      <c r="N2" s="250"/>
      <c r="O2" s="251"/>
    </row>
    <row r="3" spans="1:16" s="8" customFormat="1" ht="8.1" customHeight="1" x14ac:dyDescent="0.35">
      <c r="B3" s="33"/>
      <c r="C3" s="34"/>
      <c r="D3" s="34"/>
      <c r="E3" s="34"/>
      <c r="F3" s="34"/>
      <c r="G3" s="34"/>
      <c r="H3" s="34"/>
      <c r="I3" s="34"/>
      <c r="J3" s="34"/>
      <c r="K3" s="34"/>
      <c r="L3" s="34"/>
      <c r="M3" s="34"/>
      <c r="N3" s="34"/>
      <c r="O3" s="20"/>
    </row>
    <row r="4" spans="1:16" s="8" customFormat="1" ht="20.100000000000001" customHeight="1" x14ac:dyDescent="0.35">
      <c r="B4" s="252" t="s">
        <v>170</v>
      </c>
      <c r="C4" s="252"/>
      <c r="D4" s="253">
        <f>SUMIF(O:O,"&lt;&gt;Error",N:N)</f>
        <v>201926</v>
      </c>
      <c r="E4" s="254" t="str">
        <f>IF(D4&gt;ROUND('Final financial statement'!D12*1.1,2),"Exceeds Grant Awarded + 10%","")</f>
        <v/>
      </c>
      <c r="F4" s="34"/>
      <c r="G4" s="34"/>
      <c r="H4" s="34"/>
      <c r="I4" s="34"/>
      <c r="J4" s="34"/>
      <c r="K4" s="34"/>
      <c r="L4" s="34"/>
      <c r="M4" s="34"/>
      <c r="N4" s="34"/>
      <c r="O4" s="20"/>
    </row>
    <row r="5" spans="1:16" s="8" customFormat="1" ht="20.100000000000001" customHeight="1" x14ac:dyDescent="0.35">
      <c r="B5" s="252"/>
      <c r="C5" s="252"/>
      <c r="D5" s="253"/>
      <c r="E5" s="254"/>
      <c r="F5" s="34"/>
      <c r="G5" s="34"/>
      <c r="H5" s="34"/>
      <c r="I5" s="34"/>
      <c r="J5" s="34"/>
      <c r="K5" s="34"/>
      <c r="L5" s="34"/>
      <c r="M5" s="34"/>
      <c r="N5" s="34"/>
      <c r="O5" s="20"/>
    </row>
    <row r="6" spans="1:16" s="8" customFormat="1" ht="8.1" customHeight="1" x14ac:dyDescent="0.35">
      <c r="B6" s="31"/>
      <c r="C6" s="32"/>
      <c r="D6" s="32"/>
      <c r="E6" s="32"/>
      <c r="F6" s="32"/>
      <c r="G6" s="32"/>
      <c r="H6" s="32"/>
      <c r="I6" s="32"/>
      <c r="J6" s="32"/>
      <c r="K6" s="32"/>
      <c r="L6" s="32"/>
      <c r="M6" s="32"/>
      <c r="N6" s="32"/>
      <c r="O6" s="21"/>
    </row>
    <row r="7" spans="1:16" s="34" customFormat="1" ht="72" x14ac:dyDescent="0.35">
      <c r="A7" s="173"/>
      <c r="B7" s="175" t="s">
        <v>155</v>
      </c>
      <c r="C7" s="175" t="s">
        <v>146</v>
      </c>
      <c r="D7" s="175" t="s">
        <v>361</v>
      </c>
      <c r="E7" s="175" t="s">
        <v>360</v>
      </c>
      <c r="F7" s="175" t="s">
        <v>216</v>
      </c>
      <c r="G7" s="175" t="s">
        <v>214</v>
      </c>
      <c r="H7" s="175" t="s">
        <v>314</v>
      </c>
      <c r="I7" s="175" t="s">
        <v>215</v>
      </c>
      <c r="J7" s="175" t="s">
        <v>248</v>
      </c>
      <c r="K7" s="175" t="s">
        <v>249</v>
      </c>
      <c r="L7" s="175" t="s">
        <v>225</v>
      </c>
      <c r="M7" s="77" t="s">
        <v>226</v>
      </c>
      <c r="N7" s="175" t="s">
        <v>224</v>
      </c>
      <c r="O7" s="175" t="s">
        <v>196</v>
      </c>
    </row>
    <row r="8" spans="1:16" s="27" customFormat="1" hidden="1" x14ac:dyDescent="0.3">
      <c r="B8" s="139"/>
      <c r="C8" s="25"/>
      <c r="D8" s="141" t="str">
        <f t="shared" ref="D8:D71" si="0">IFERROR(IF(VLOOKUP(C8,PartnerN°Ref,2,FALSE)=0,"",VLOOKUP(C8,PartnerN°Ref,2,FALSE)),"")</f>
        <v/>
      </c>
      <c r="E8" s="141" t="str">
        <f t="shared" ref="E8:E71" si="1">IFERROR(IF(VLOOKUP(C8,PartnerN°Ref,3,FALSE)=0,"",VLOOKUP(C8,PartnerN°Ref,3,FALSE)),"")</f>
        <v/>
      </c>
      <c r="F8" s="139"/>
      <c r="G8" s="139"/>
      <c r="H8" s="139"/>
      <c r="I8" s="139"/>
      <c r="J8" s="75"/>
      <c r="K8" s="75"/>
      <c r="L8" s="29">
        <v>0</v>
      </c>
      <c r="M8" s="124">
        <f t="shared" ref="M8:M71" si="2">IF(O8="Error",0,IFERROR(INDEX(Rates,MATCH(E8,CountryALL,0),MATCH(H8,Category,0)),0))</f>
        <v>0</v>
      </c>
      <c r="N8" s="125">
        <f t="shared" ref="N8:N71" si="3">IF(O8="Error",0,IF(L8&gt;((K8-J8)+1),((K8-J8)+1)*M8,L8*M8))</f>
        <v>0</v>
      </c>
      <c r="O8" s="26" t="str">
        <f t="shared" ref="O8:O71" si="4">IF(OR(COUNTBLANK(B8:L8)&gt;0,COUNTIF(WorkPackage,B8)=0,COUNTIF(PartnerN°,C8)=0,COUNTIF(CountryALL,E8)=0,COUNTIF(StaffCat,H8)=0,(K8-J8)&lt;0,ISNUMBER(L8)=FALSE,IF(ISNUMBER(L8)=TRUE,L8=INT(L8*1)/1=FALSE)),"Error","")</f>
        <v>Error</v>
      </c>
      <c r="P8" s="27">
        <f t="shared" ref="P8:P71" si="5">IF(L8&gt;(K8-J8)+1,(K8-J8)+1,L8)</f>
        <v>0</v>
      </c>
    </row>
    <row r="9" spans="1:16" s="27" customFormat="1" ht="36" x14ac:dyDescent="0.3">
      <c r="B9" s="139" t="s">
        <v>161</v>
      </c>
      <c r="C9" s="25" t="s">
        <v>7</v>
      </c>
      <c r="D9" s="141" t="str">
        <f t="shared" si="0"/>
        <v>Kibbutzim College of Education, Technology and Arts</v>
      </c>
      <c r="E9" s="141" t="str">
        <f t="shared" si="1"/>
        <v>Israel</v>
      </c>
      <c r="F9" s="139" t="s">
        <v>461</v>
      </c>
      <c r="G9" s="139" t="s">
        <v>462</v>
      </c>
      <c r="H9" s="139" t="s">
        <v>208</v>
      </c>
      <c r="I9" s="139" t="s">
        <v>463</v>
      </c>
      <c r="J9" s="75">
        <v>42659</v>
      </c>
      <c r="K9" s="75">
        <v>43038</v>
      </c>
      <c r="L9" s="29">
        <v>8</v>
      </c>
      <c r="M9" s="124">
        <f t="shared" si="2"/>
        <v>92</v>
      </c>
      <c r="N9" s="125">
        <f t="shared" si="3"/>
        <v>736</v>
      </c>
      <c r="O9" s="26" t="str">
        <f t="shared" si="4"/>
        <v/>
      </c>
      <c r="P9" s="27">
        <f t="shared" si="5"/>
        <v>8</v>
      </c>
    </row>
    <row r="10" spans="1:16" s="27" customFormat="1" ht="36" x14ac:dyDescent="0.3">
      <c r="B10" s="139" t="s">
        <v>160</v>
      </c>
      <c r="C10" s="25" t="s">
        <v>7</v>
      </c>
      <c r="D10" s="141" t="str">
        <f t="shared" si="0"/>
        <v>Kibbutzim College of Education, Technology and Arts</v>
      </c>
      <c r="E10" s="141" t="str">
        <f t="shared" si="1"/>
        <v>Israel</v>
      </c>
      <c r="F10" s="139" t="s">
        <v>461</v>
      </c>
      <c r="G10" s="139" t="s">
        <v>462</v>
      </c>
      <c r="H10" s="139" t="s">
        <v>208</v>
      </c>
      <c r="I10" s="139" t="s">
        <v>464</v>
      </c>
      <c r="J10" s="75">
        <v>42659</v>
      </c>
      <c r="K10" s="75">
        <v>43147</v>
      </c>
      <c r="L10" s="29">
        <v>23</v>
      </c>
      <c r="M10" s="124">
        <f t="shared" si="2"/>
        <v>92</v>
      </c>
      <c r="N10" s="125">
        <f t="shared" si="3"/>
        <v>2116</v>
      </c>
      <c r="O10" s="26" t="str">
        <f t="shared" si="4"/>
        <v/>
      </c>
      <c r="P10" s="27">
        <f t="shared" si="5"/>
        <v>23</v>
      </c>
    </row>
    <row r="11" spans="1:16" s="27" customFormat="1" ht="36" x14ac:dyDescent="0.3">
      <c r="B11" s="139" t="s">
        <v>210</v>
      </c>
      <c r="C11" s="25" t="s">
        <v>7</v>
      </c>
      <c r="D11" s="141" t="str">
        <f t="shared" si="0"/>
        <v>Kibbutzim College of Education, Technology and Arts</v>
      </c>
      <c r="E11" s="141" t="str">
        <f t="shared" si="1"/>
        <v>Israel</v>
      </c>
      <c r="F11" s="139" t="s">
        <v>461</v>
      </c>
      <c r="G11" s="139" t="s">
        <v>462</v>
      </c>
      <c r="H11" s="139" t="s">
        <v>208</v>
      </c>
      <c r="I11" s="139" t="s">
        <v>465</v>
      </c>
      <c r="J11" s="75">
        <v>42795</v>
      </c>
      <c r="K11" s="75">
        <v>43100</v>
      </c>
      <c r="L11" s="29">
        <v>8</v>
      </c>
      <c r="M11" s="124">
        <f t="shared" si="2"/>
        <v>92</v>
      </c>
      <c r="N11" s="125">
        <f t="shared" si="3"/>
        <v>736</v>
      </c>
      <c r="O11" s="26" t="str">
        <f t="shared" si="4"/>
        <v/>
      </c>
      <c r="P11" s="27">
        <f t="shared" si="5"/>
        <v>8</v>
      </c>
    </row>
    <row r="12" spans="1:16" s="27" customFormat="1" ht="36" x14ac:dyDescent="0.3">
      <c r="B12" s="139" t="s">
        <v>211</v>
      </c>
      <c r="C12" s="25" t="s">
        <v>7</v>
      </c>
      <c r="D12" s="141" t="str">
        <f t="shared" si="0"/>
        <v>Kibbutzim College of Education, Technology and Arts</v>
      </c>
      <c r="E12" s="141" t="str">
        <f t="shared" si="1"/>
        <v>Israel</v>
      </c>
      <c r="F12" s="139" t="s">
        <v>461</v>
      </c>
      <c r="G12" s="139" t="s">
        <v>462</v>
      </c>
      <c r="H12" s="139" t="s">
        <v>208</v>
      </c>
      <c r="I12" s="139" t="s">
        <v>466</v>
      </c>
      <c r="J12" s="75">
        <v>42705</v>
      </c>
      <c r="K12" s="75">
        <v>43147</v>
      </c>
      <c r="L12" s="29">
        <v>4</v>
      </c>
      <c r="M12" s="124">
        <f t="shared" si="2"/>
        <v>92</v>
      </c>
      <c r="N12" s="125">
        <f t="shared" si="3"/>
        <v>368</v>
      </c>
      <c r="O12" s="26" t="str">
        <f t="shared" si="4"/>
        <v/>
      </c>
      <c r="P12" s="27">
        <f t="shared" si="5"/>
        <v>4</v>
      </c>
    </row>
    <row r="13" spans="1:16" s="27" customFormat="1" ht="36" x14ac:dyDescent="0.3">
      <c r="B13" s="139" t="s">
        <v>162</v>
      </c>
      <c r="C13" s="25" t="s">
        <v>7</v>
      </c>
      <c r="D13" s="141" t="str">
        <f t="shared" si="0"/>
        <v>Kibbutzim College of Education, Technology and Arts</v>
      </c>
      <c r="E13" s="141" t="str">
        <f t="shared" si="1"/>
        <v>Israel</v>
      </c>
      <c r="F13" s="139" t="s">
        <v>461</v>
      </c>
      <c r="G13" s="139" t="s">
        <v>462</v>
      </c>
      <c r="H13" s="139" t="s">
        <v>208</v>
      </c>
      <c r="I13" s="139" t="s">
        <v>467</v>
      </c>
      <c r="J13" s="75">
        <v>42675</v>
      </c>
      <c r="K13" s="75">
        <v>43147</v>
      </c>
      <c r="L13" s="29">
        <v>6</v>
      </c>
      <c r="M13" s="124">
        <f t="shared" si="2"/>
        <v>92</v>
      </c>
      <c r="N13" s="125">
        <f t="shared" si="3"/>
        <v>552</v>
      </c>
      <c r="O13" s="26" t="str">
        <f t="shared" si="4"/>
        <v/>
      </c>
      <c r="P13" s="27">
        <f t="shared" si="5"/>
        <v>6</v>
      </c>
    </row>
    <row r="14" spans="1:16" s="27" customFormat="1" ht="54" x14ac:dyDescent="0.3">
      <c r="B14" s="139" t="s">
        <v>161</v>
      </c>
      <c r="C14" s="25" t="s">
        <v>7</v>
      </c>
      <c r="D14" s="141" t="str">
        <f t="shared" si="0"/>
        <v>Kibbutzim College of Education, Technology and Arts</v>
      </c>
      <c r="E14" s="141" t="str">
        <f t="shared" si="1"/>
        <v>Israel</v>
      </c>
      <c r="F14" s="139" t="s">
        <v>468</v>
      </c>
      <c r="G14" s="139" t="s">
        <v>462</v>
      </c>
      <c r="H14" s="139" t="s">
        <v>131</v>
      </c>
      <c r="I14" s="139" t="s">
        <v>469</v>
      </c>
      <c r="J14" s="75">
        <v>42659</v>
      </c>
      <c r="K14" s="75">
        <v>43038</v>
      </c>
      <c r="L14" s="29">
        <v>9</v>
      </c>
      <c r="M14" s="124">
        <f t="shared" si="2"/>
        <v>166</v>
      </c>
      <c r="N14" s="125">
        <f t="shared" si="3"/>
        <v>1494</v>
      </c>
      <c r="O14" s="26" t="str">
        <f t="shared" si="4"/>
        <v/>
      </c>
      <c r="P14" s="27">
        <f t="shared" si="5"/>
        <v>9</v>
      </c>
    </row>
    <row r="15" spans="1:16" s="27" customFormat="1" ht="36" x14ac:dyDescent="0.3">
      <c r="B15" s="139" t="s">
        <v>160</v>
      </c>
      <c r="C15" s="25" t="s">
        <v>7</v>
      </c>
      <c r="D15" s="141" t="str">
        <f t="shared" si="0"/>
        <v>Kibbutzim College of Education, Technology and Arts</v>
      </c>
      <c r="E15" s="141" t="str">
        <f t="shared" si="1"/>
        <v>Israel</v>
      </c>
      <c r="F15" s="139" t="s">
        <v>468</v>
      </c>
      <c r="G15" s="139" t="s">
        <v>462</v>
      </c>
      <c r="H15" s="139" t="s">
        <v>131</v>
      </c>
      <c r="I15" s="139" t="s">
        <v>470</v>
      </c>
      <c r="J15" s="75">
        <v>42659</v>
      </c>
      <c r="K15" s="75">
        <v>43147</v>
      </c>
      <c r="L15" s="29">
        <v>13</v>
      </c>
      <c r="M15" s="124">
        <f t="shared" si="2"/>
        <v>166</v>
      </c>
      <c r="N15" s="125">
        <f t="shared" si="3"/>
        <v>2158</v>
      </c>
      <c r="O15" s="26" t="str">
        <f t="shared" si="4"/>
        <v/>
      </c>
      <c r="P15" s="27">
        <f t="shared" si="5"/>
        <v>13</v>
      </c>
    </row>
    <row r="16" spans="1:16" s="27" customFormat="1" ht="36" x14ac:dyDescent="0.3">
      <c r="B16" s="139" t="s">
        <v>211</v>
      </c>
      <c r="C16" s="25" t="s">
        <v>7</v>
      </c>
      <c r="D16" s="141" t="str">
        <f t="shared" si="0"/>
        <v>Kibbutzim College of Education, Technology and Arts</v>
      </c>
      <c r="E16" s="141" t="str">
        <f t="shared" si="1"/>
        <v>Israel</v>
      </c>
      <c r="F16" s="139" t="s">
        <v>468</v>
      </c>
      <c r="G16" s="139" t="s">
        <v>462</v>
      </c>
      <c r="H16" s="139" t="s">
        <v>131</v>
      </c>
      <c r="I16" s="139" t="s">
        <v>471</v>
      </c>
      <c r="J16" s="75">
        <v>42705</v>
      </c>
      <c r="K16" s="75">
        <v>43039</v>
      </c>
      <c r="L16" s="29">
        <v>7</v>
      </c>
      <c r="M16" s="124">
        <f t="shared" si="2"/>
        <v>166</v>
      </c>
      <c r="N16" s="125">
        <f t="shared" si="3"/>
        <v>1162</v>
      </c>
      <c r="O16" s="26" t="str">
        <f t="shared" si="4"/>
        <v/>
      </c>
      <c r="P16" s="27">
        <f t="shared" si="5"/>
        <v>7</v>
      </c>
    </row>
    <row r="17" spans="2:16" s="27" customFormat="1" ht="36" x14ac:dyDescent="0.3">
      <c r="B17" s="139" t="s">
        <v>161</v>
      </c>
      <c r="C17" s="25" t="s">
        <v>7</v>
      </c>
      <c r="D17" s="141" t="str">
        <f t="shared" si="0"/>
        <v>Kibbutzim College of Education, Technology and Arts</v>
      </c>
      <c r="E17" s="141" t="str">
        <f t="shared" si="1"/>
        <v>Israel</v>
      </c>
      <c r="F17" s="139" t="s">
        <v>472</v>
      </c>
      <c r="G17" s="139" t="s">
        <v>462</v>
      </c>
      <c r="H17" s="139" t="s">
        <v>130</v>
      </c>
      <c r="I17" s="139" t="s">
        <v>473</v>
      </c>
      <c r="J17" s="75">
        <v>42705</v>
      </c>
      <c r="K17" s="75">
        <v>43131</v>
      </c>
      <c r="L17" s="29">
        <v>8</v>
      </c>
      <c r="M17" s="124">
        <f t="shared" si="2"/>
        <v>132</v>
      </c>
      <c r="N17" s="125">
        <f t="shared" si="3"/>
        <v>1056</v>
      </c>
      <c r="O17" s="26" t="str">
        <f t="shared" si="4"/>
        <v/>
      </c>
      <c r="P17" s="27">
        <f t="shared" si="5"/>
        <v>8</v>
      </c>
    </row>
    <row r="18" spans="2:16" s="27" customFormat="1" ht="36" x14ac:dyDescent="0.3">
      <c r="B18" s="139" t="s">
        <v>160</v>
      </c>
      <c r="C18" s="25" t="s">
        <v>7</v>
      </c>
      <c r="D18" s="141" t="str">
        <f t="shared" si="0"/>
        <v>Kibbutzim College of Education, Technology and Arts</v>
      </c>
      <c r="E18" s="141" t="str">
        <f t="shared" si="1"/>
        <v>Israel</v>
      </c>
      <c r="F18" s="139" t="s">
        <v>472</v>
      </c>
      <c r="G18" s="139" t="s">
        <v>462</v>
      </c>
      <c r="H18" s="139" t="s">
        <v>130</v>
      </c>
      <c r="I18" s="139" t="s">
        <v>474</v>
      </c>
      <c r="J18" s="75">
        <v>42675</v>
      </c>
      <c r="K18" s="75">
        <v>43147</v>
      </c>
      <c r="L18" s="29">
        <v>30</v>
      </c>
      <c r="M18" s="124">
        <f t="shared" si="2"/>
        <v>132</v>
      </c>
      <c r="N18" s="125">
        <f t="shared" si="3"/>
        <v>3960</v>
      </c>
      <c r="O18" s="26" t="str">
        <f t="shared" si="4"/>
        <v/>
      </c>
      <c r="P18" s="27">
        <f t="shared" si="5"/>
        <v>30</v>
      </c>
    </row>
    <row r="19" spans="2:16" s="27" customFormat="1" ht="36" x14ac:dyDescent="0.3">
      <c r="B19" s="139" t="s">
        <v>210</v>
      </c>
      <c r="C19" s="25" t="s">
        <v>7</v>
      </c>
      <c r="D19" s="141" t="str">
        <f t="shared" si="0"/>
        <v>Kibbutzim College of Education, Technology and Arts</v>
      </c>
      <c r="E19" s="141" t="str">
        <f t="shared" si="1"/>
        <v>Israel</v>
      </c>
      <c r="F19" s="139" t="s">
        <v>472</v>
      </c>
      <c r="G19" s="139" t="s">
        <v>462</v>
      </c>
      <c r="H19" s="139" t="s">
        <v>130</v>
      </c>
      <c r="I19" s="139" t="s">
        <v>475</v>
      </c>
      <c r="J19" s="75">
        <v>42856</v>
      </c>
      <c r="K19" s="75">
        <v>43131</v>
      </c>
      <c r="L19" s="29">
        <v>4</v>
      </c>
      <c r="M19" s="124">
        <f t="shared" si="2"/>
        <v>132</v>
      </c>
      <c r="N19" s="125">
        <f t="shared" si="3"/>
        <v>528</v>
      </c>
      <c r="O19" s="26" t="str">
        <f t="shared" si="4"/>
        <v/>
      </c>
      <c r="P19" s="27">
        <f t="shared" si="5"/>
        <v>4</v>
      </c>
    </row>
    <row r="20" spans="2:16" s="27" customFormat="1" ht="36" x14ac:dyDescent="0.3">
      <c r="B20" s="139" t="s">
        <v>211</v>
      </c>
      <c r="C20" s="25" t="s">
        <v>7</v>
      </c>
      <c r="D20" s="141" t="str">
        <f t="shared" si="0"/>
        <v>Kibbutzim College of Education, Technology and Arts</v>
      </c>
      <c r="E20" s="141" t="str">
        <f t="shared" si="1"/>
        <v>Israel</v>
      </c>
      <c r="F20" s="139" t="s">
        <v>472</v>
      </c>
      <c r="G20" s="139" t="s">
        <v>462</v>
      </c>
      <c r="H20" s="139" t="s">
        <v>130</v>
      </c>
      <c r="I20" s="139" t="s">
        <v>476</v>
      </c>
      <c r="J20" s="75">
        <v>42675</v>
      </c>
      <c r="K20" s="75">
        <v>42704</v>
      </c>
      <c r="L20" s="29">
        <v>20</v>
      </c>
      <c r="M20" s="124">
        <f t="shared" si="2"/>
        <v>132</v>
      </c>
      <c r="N20" s="125">
        <f t="shared" si="3"/>
        <v>2640</v>
      </c>
      <c r="O20" s="26" t="str">
        <f t="shared" si="4"/>
        <v/>
      </c>
      <c r="P20" s="27">
        <f t="shared" si="5"/>
        <v>20</v>
      </c>
    </row>
    <row r="21" spans="2:16" s="27" customFormat="1" ht="36" x14ac:dyDescent="0.3">
      <c r="B21" s="139" t="s">
        <v>162</v>
      </c>
      <c r="C21" s="25" t="s">
        <v>7</v>
      </c>
      <c r="D21" s="141" t="str">
        <f t="shared" si="0"/>
        <v>Kibbutzim College of Education, Technology and Arts</v>
      </c>
      <c r="E21" s="141" t="str">
        <f t="shared" si="1"/>
        <v>Israel</v>
      </c>
      <c r="F21" s="139" t="s">
        <v>472</v>
      </c>
      <c r="G21" s="139" t="s">
        <v>462</v>
      </c>
      <c r="H21" s="139" t="s">
        <v>130</v>
      </c>
      <c r="I21" s="139" t="s">
        <v>477</v>
      </c>
      <c r="J21" s="75">
        <v>42659</v>
      </c>
      <c r="K21" s="75">
        <v>43069</v>
      </c>
      <c r="L21" s="29">
        <v>5</v>
      </c>
      <c r="M21" s="124">
        <f t="shared" si="2"/>
        <v>132</v>
      </c>
      <c r="N21" s="125">
        <f t="shared" si="3"/>
        <v>660</v>
      </c>
      <c r="O21" s="26" t="str">
        <f t="shared" si="4"/>
        <v/>
      </c>
      <c r="P21" s="27">
        <f t="shared" si="5"/>
        <v>5</v>
      </c>
    </row>
    <row r="22" spans="2:16" s="27" customFormat="1" ht="36" x14ac:dyDescent="0.3">
      <c r="B22" s="139" t="s">
        <v>161</v>
      </c>
      <c r="C22" s="25" t="s">
        <v>7</v>
      </c>
      <c r="D22" s="141" t="str">
        <f t="shared" si="0"/>
        <v>Kibbutzim College of Education, Technology and Arts</v>
      </c>
      <c r="E22" s="141" t="str">
        <f t="shared" si="1"/>
        <v>Israel</v>
      </c>
      <c r="F22" s="139" t="s">
        <v>478</v>
      </c>
      <c r="G22" s="139" t="s">
        <v>479</v>
      </c>
      <c r="H22" s="139" t="s">
        <v>130</v>
      </c>
      <c r="I22" s="139" t="s">
        <v>480</v>
      </c>
      <c r="J22" s="75">
        <v>42675</v>
      </c>
      <c r="K22" s="75">
        <v>43147</v>
      </c>
      <c r="L22" s="29">
        <v>10</v>
      </c>
      <c r="M22" s="124">
        <f t="shared" si="2"/>
        <v>132</v>
      </c>
      <c r="N22" s="125">
        <f t="shared" si="3"/>
        <v>1320</v>
      </c>
      <c r="O22" s="26" t="str">
        <f t="shared" si="4"/>
        <v/>
      </c>
      <c r="P22" s="27">
        <f t="shared" si="5"/>
        <v>10</v>
      </c>
    </row>
    <row r="23" spans="2:16" s="27" customFormat="1" ht="36" x14ac:dyDescent="0.3">
      <c r="B23" s="139" t="s">
        <v>160</v>
      </c>
      <c r="C23" s="25" t="s">
        <v>7</v>
      </c>
      <c r="D23" s="141" t="str">
        <f t="shared" si="0"/>
        <v>Kibbutzim College of Education, Technology and Arts</v>
      </c>
      <c r="E23" s="141" t="str">
        <f t="shared" si="1"/>
        <v>Israel</v>
      </c>
      <c r="F23" s="139" t="s">
        <v>478</v>
      </c>
      <c r="G23" s="139" t="s">
        <v>479</v>
      </c>
      <c r="H23" s="139" t="s">
        <v>130</v>
      </c>
      <c r="I23" s="139" t="s">
        <v>481</v>
      </c>
      <c r="J23" s="75">
        <v>42675</v>
      </c>
      <c r="K23" s="75">
        <v>43100</v>
      </c>
      <c r="L23" s="29">
        <v>6</v>
      </c>
      <c r="M23" s="124">
        <f t="shared" si="2"/>
        <v>132</v>
      </c>
      <c r="N23" s="125">
        <f t="shared" si="3"/>
        <v>792</v>
      </c>
      <c r="O23" s="26" t="str">
        <f t="shared" si="4"/>
        <v/>
      </c>
      <c r="P23" s="27">
        <f t="shared" si="5"/>
        <v>6</v>
      </c>
    </row>
    <row r="24" spans="2:16" s="27" customFormat="1" ht="36" x14ac:dyDescent="0.3">
      <c r="B24" s="139" t="s">
        <v>211</v>
      </c>
      <c r="C24" s="25" t="s">
        <v>7</v>
      </c>
      <c r="D24" s="141" t="str">
        <f t="shared" si="0"/>
        <v>Kibbutzim College of Education, Technology and Arts</v>
      </c>
      <c r="E24" s="141" t="str">
        <f t="shared" si="1"/>
        <v>Israel</v>
      </c>
      <c r="F24" s="139" t="s">
        <v>478</v>
      </c>
      <c r="G24" s="139" t="s">
        <v>479</v>
      </c>
      <c r="H24" s="139" t="s">
        <v>130</v>
      </c>
      <c r="I24" s="139" t="s">
        <v>482</v>
      </c>
      <c r="J24" s="75">
        <v>42705</v>
      </c>
      <c r="K24" s="75">
        <v>43131</v>
      </c>
      <c r="L24" s="29">
        <v>6</v>
      </c>
      <c r="M24" s="124">
        <f t="shared" si="2"/>
        <v>132</v>
      </c>
      <c r="N24" s="125">
        <f t="shared" si="3"/>
        <v>792</v>
      </c>
      <c r="O24" s="26" t="str">
        <f t="shared" si="4"/>
        <v/>
      </c>
      <c r="P24" s="27">
        <f t="shared" si="5"/>
        <v>6</v>
      </c>
    </row>
    <row r="25" spans="2:16" s="27" customFormat="1" ht="36" x14ac:dyDescent="0.3">
      <c r="B25" s="139" t="s">
        <v>160</v>
      </c>
      <c r="C25" s="25" t="s">
        <v>7</v>
      </c>
      <c r="D25" s="141" t="str">
        <f t="shared" si="0"/>
        <v>Kibbutzim College of Education, Technology and Arts</v>
      </c>
      <c r="E25" s="141" t="str">
        <f t="shared" si="1"/>
        <v>Israel</v>
      </c>
      <c r="F25" s="139" t="s">
        <v>483</v>
      </c>
      <c r="G25" s="139" t="s">
        <v>484</v>
      </c>
      <c r="H25" s="139" t="s">
        <v>208</v>
      </c>
      <c r="I25" s="139" t="s">
        <v>464</v>
      </c>
      <c r="J25" s="75">
        <v>42659</v>
      </c>
      <c r="K25" s="75">
        <v>43147</v>
      </c>
      <c r="L25" s="29">
        <v>12</v>
      </c>
      <c r="M25" s="124">
        <f t="shared" si="2"/>
        <v>92</v>
      </c>
      <c r="N25" s="125">
        <f t="shared" si="3"/>
        <v>1104</v>
      </c>
      <c r="O25" s="26" t="str">
        <f t="shared" si="4"/>
        <v/>
      </c>
      <c r="P25" s="27">
        <f t="shared" si="5"/>
        <v>12</v>
      </c>
    </row>
    <row r="26" spans="2:16" s="27" customFormat="1" ht="36" x14ac:dyDescent="0.3">
      <c r="B26" s="139" t="s">
        <v>161</v>
      </c>
      <c r="C26" s="25" t="s">
        <v>7</v>
      </c>
      <c r="D26" s="141" t="str">
        <f t="shared" si="0"/>
        <v>Kibbutzim College of Education, Technology and Arts</v>
      </c>
      <c r="E26" s="141" t="str">
        <f t="shared" si="1"/>
        <v>Israel</v>
      </c>
      <c r="F26" s="139" t="s">
        <v>485</v>
      </c>
      <c r="G26" s="139" t="s">
        <v>484</v>
      </c>
      <c r="H26" s="139" t="s">
        <v>131</v>
      </c>
      <c r="I26" s="139" t="s">
        <v>486</v>
      </c>
      <c r="J26" s="75">
        <v>42659</v>
      </c>
      <c r="K26" s="75">
        <v>43039</v>
      </c>
      <c r="L26" s="29">
        <v>4</v>
      </c>
      <c r="M26" s="124">
        <f t="shared" si="2"/>
        <v>166</v>
      </c>
      <c r="N26" s="125">
        <f t="shared" si="3"/>
        <v>664</v>
      </c>
      <c r="O26" s="26" t="str">
        <f t="shared" si="4"/>
        <v/>
      </c>
      <c r="P26" s="27">
        <f t="shared" si="5"/>
        <v>4</v>
      </c>
    </row>
    <row r="27" spans="2:16" s="27" customFormat="1" ht="36" x14ac:dyDescent="0.3">
      <c r="B27" s="139" t="s">
        <v>160</v>
      </c>
      <c r="C27" s="25" t="s">
        <v>7</v>
      </c>
      <c r="D27" s="141" t="str">
        <f t="shared" si="0"/>
        <v>Kibbutzim College of Education, Technology and Arts</v>
      </c>
      <c r="E27" s="141" t="str">
        <f t="shared" si="1"/>
        <v>Israel</v>
      </c>
      <c r="F27" s="139" t="s">
        <v>485</v>
      </c>
      <c r="G27" s="139" t="s">
        <v>484</v>
      </c>
      <c r="H27" s="139" t="s">
        <v>131</v>
      </c>
      <c r="I27" s="139" t="s">
        <v>487</v>
      </c>
      <c r="J27" s="75">
        <v>42705</v>
      </c>
      <c r="K27" s="75">
        <v>43100</v>
      </c>
      <c r="L27" s="29">
        <v>6</v>
      </c>
      <c r="M27" s="124">
        <f t="shared" si="2"/>
        <v>166</v>
      </c>
      <c r="N27" s="125">
        <f t="shared" si="3"/>
        <v>996</v>
      </c>
      <c r="O27" s="26" t="str">
        <f t="shared" si="4"/>
        <v/>
      </c>
      <c r="P27" s="27">
        <f t="shared" si="5"/>
        <v>6</v>
      </c>
    </row>
    <row r="28" spans="2:16" s="27" customFormat="1" ht="36" x14ac:dyDescent="0.3">
      <c r="B28" s="139" t="s">
        <v>160</v>
      </c>
      <c r="C28" s="25" t="s">
        <v>7</v>
      </c>
      <c r="D28" s="141" t="str">
        <f t="shared" si="0"/>
        <v>Kibbutzim College of Education, Technology and Arts</v>
      </c>
      <c r="E28" s="141" t="str">
        <f t="shared" si="1"/>
        <v>Israel</v>
      </c>
      <c r="F28" s="139" t="s">
        <v>488</v>
      </c>
      <c r="G28" s="139" t="s">
        <v>484</v>
      </c>
      <c r="H28" s="139" t="s">
        <v>130</v>
      </c>
      <c r="I28" s="139" t="s">
        <v>489</v>
      </c>
      <c r="J28" s="75">
        <v>42705</v>
      </c>
      <c r="K28" s="75">
        <v>43131</v>
      </c>
      <c r="L28" s="29">
        <v>19</v>
      </c>
      <c r="M28" s="124">
        <f t="shared" si="2"/>
        <v>132</v>
      </c>
      <c r="N28" s="125">
        <f t="shared" si="3"/>
        <v>2508</v>
      </c>
      <c r="O28" s="26" t="str">
        <f t="shared" si="4"/>
        <v/>
      </c>
      <c r="P28" s="27">
        <f t="shared" si="5"/>
        <v>19</v>
      </c>
    </row>
    <row r="29" spans="2:16" s="27" customFormat="1" ht="36" x14ac:dyDescent="0.3">
      <c r="B29" s="139" t="s">
        <v>161</v>
      </c>
      <c r="C29" s="25" t="s">
        <v>7</v>
      </c>
      <c r="D29" s="141" t="str">
        <f t="shared" si="0"/>
        <v>Kibbutzim College of Education, Technology and Arts</v>
      </c>
      <c r="E29" s="141" t="str">
        <f t="shared" si="1"/>
        <v>Israel</v>
      </c>
      <c r="F29" s="139" t="s">
        <v>488</v>
      </c>
      <c r="G29" s="139" t="s">
        <v>484</v>
      </c>
      <c r="H29" s="139" t="s">
        <v>130</v>
      </c>
      <c r="I29" s="139" t="s">
        <v>490</v>
      </c>
      <c r="J29" s="75">
        <v>42705</v>
      </c>
      <c r="K29" s="75">
        <v>43131</v>
      </c>
      <c r="L29" s="29">
        <v>8</v>
      </c>
      <c r="M29" s="124">
        <f t="shared" si="2"/>
        <v>132</v>
      </c>
      <c r="N29" s="125">
        <f t="shared" si="3"/>
        <v>1056</v>
      </c>
      <c r="O29" s="26" t="str">
        <f t="shared" si="4"/>
        <v/>
      </c>
      <c r="P29" s="27">
        <f t="shared" si="5"/>
        <v>8</v>
      </c>
    </row>
    <row r="30" spans="2:16" s="27" customFormat="1" ht="36" x14ac:dyDescent="0.3">
      <c r="B30" s="139" t="s">
        <v>210</v>
      </c>
      <c r="C30" s="25" t="s">
        <v>7</v>
      </c>
      <c r="D30" s="141" t="str">
        <f t="shared" si="0"/>
        <v>Kibbutzim College of Education, Technology and Arts</v>
      </c>
      <c r="E30" s="141" t="str">
        <f t="shared" si="1"/>
        <v>Israel</v>
      </c>
      <c r="F30" s="139" t="s">
        <v>488</v>
      </c>
      <c r="G30" s="139" t="s">
        <v>484</v>
      </c>
      <c r="H30" s="139" t="s">
        <v>130</v>
      </c>
      <c r="I30" s="139" t="s">
        <v>491</v>
      </c>
      <c r="J30" s="75">
        <v>42705</v>
      </c>
      <c r="K30" s="75">
        <v>43131</v>
      </c>
      <c r="L30" s="29">
        <v>3</v>
      </c>
      <c r="M30" s="124">
        <f t="shared" si="2"/>
        <v>132</v>
      </c>
      <c r="N30" s="125">
        <f t="shared" si="3"/>
        <v>396</v>
      </c>
      <c r="O30" s="26" t="str">
        <f t="shared" si="4"/>
        <v/>
      </c>
      <c r="P30" s="27">
        <f t="shared" si="5"/>
        <v>3</v>
      </c>
    </row>
    <row r="31" spans="2:16" s="27" customFormat="1" ht="36" x14ac:dyDescent="0.3">
      <c r="B31" s="139" t="s">
        <v>211</v>
      </c>
      <c r="C31" s="25" t="s">
        <v>7</v>
      </c>
      <c r="D31" s="141" t="str">
        <f t="shared" si="0"/>
        <v>Kibbutzim College of Education, Technology and Arts</v>
      </c>
      <c r="E31" s="141" t="str">
        <f t="shared" si="1"/>
        <v>Israel</v>
      </c>
      <c r="F31" s="139" t="s">
        <v>488</v>
      </c>
      <c r="G31" s="139" t="s">
        <v>484</v>
      </c>
      <c r="H31" s="139" t="s">
        <v>130</v>
      </c>
      <c r="I31" s="139" t="s">
        <v>492</v>
      </c>
      <c r="J31" s="75">
        <v>42705</v>
      </c>
      <c r="K31" s="75">
        <v>43131</v>
      </c>
      <c r="L31" s="29">
        <v>8</v>
      </c>
      <c r="M31" s="124">
        <f t="shared" si="2"/>
        <v>132</v>
      </c>
      <c r="N31" s="125">
        <f t="shared" si="3"/>
        <v>1056</v>
      </c>
      <c r="O31" s="26" t="str">
        <f t="shared" si="4"/>
        <v/>
      </c>
      <c r="P31" s="27">
        <f t="shared" si="5"/>
        <v>8</v>
      </c>
    </row>
    <row r="32" spans="2:16" s="27" customFormat="1" ht="36" x14ac:dyDescent="0.3">
      <c r="B32" s="139" t="s">
        <v>161</v>
      </c>
      <c r="C32" s="25" t="s">
        <v>7</v>
      </c>
      <c r="D32" s="141" t="str">
        <f t="shared" si="0"/>
        <v>Kibbutzim College of Education, Technology and Arts</v>
      </c>
      <c r="E32" s="141" t="str">
        <f t="shared" si="1"/>
        <v>Israel</v>
      </c>
      <c r="F32" s="139" t="s">
        <v>493</v>
      </c>
      <c r="G32" s="139" t="s">
        <v>494</v>
      </c>
      <c r="H32" s="139" t="s">
        <v>130</v>
      </c>
      <c r="I32" s="139" t="s">
        <v>495</v>
      </c>
      <c r="J32" s="75">
        <v>42659</v>
      </c>
      <c r="K32" s="75">
        <v>43131</v>
      </c>
      <c r="L32" s="29">
        <v>5</v>
      </c>
      <c r="M32" s="124">
        <f t="shared" si="2"/>
        <v>132</v>
      </c>
      <c r="N32" s="125">
        <f t="shared" si="3"/>
        <v>660</v>
      </c>
      <c r="O32" s="26" t="str">
        <f t="shared" si="4"/>
        <v/>
      </c>
      <c r="P32" s="27">
        <f t="shared" si="5"/>
        <v>5</v>
      </c>
    </row>
    <row r="33" spans="2:16" s="27" customFormat="1" ht="54" x14ac:dyDescent="0.3">
      <c r="B33" s="139" t="s">
        <v>210</v>
      </c>
      <c r="C33" s="25" t="s">
        <v>7</v>
      </c>
      <c r="D33" s="141" t="str">
        <f t="shared" si="0"/>
        <v>Kibbutzim College of Education, Technology and Arts</v>
      </c>
      <c r="E33" s="141" t="str">
        <f t="shared" si="1"/>
        <v>Israel</v>
      </c>
      <c r="F33" s="139" t="s">
        <v>493</v>
      </c>
      <c r="G33" s="139" t="s">
        <v>494</v>
      </c>
      <c r="H33" s="139" t="s">
        <v>130</v>
      </c>
      <c r="I33" s="139" t="s">
        <v>496</v>
      </c>
      <c r="J33" s="75">
        <v>42659</v>
      </c>
      <c r="K33" s="75">
        <v>43131</v>
      </c>
      <c r="L33" s="29">
        <v>9</v>
      </c>
      <c r="M33" s="124">
        <f t="shared" si="2"/>
        <v>132</v>
      </c>
      <c r="N33" s="125">
        <f t="shared" si="3"/>
        <v>1188</v>
      </c>
      <c r="O33" s="26" t="str">
        <f t="shared" si="4"/>
        <v/>
      </c>
      <c r="P33" s="27">
        <f t="shared" si="5"/>
        <v>9</v>
      </c>
    </row>
    <row r="34" spans="2:16" s="27" customFormat="1" ht="36" x14ac:dyDescent="0.3">
      <c r="B34" s="139" t="s">
        <v>211</v>
      </c>
      <c r="C34" s="25" t="s">
        <v>7</v>
      </c>
      <c r="D34" s="141" t="str">
        <f t="shared" si="0"/>
        <v>Kibbutzim College of Education, Technology and Arts</v>
      </c>
      <c r="E34" s="141" t="str">
        <f t="shared" si="1"/>
        <v>Israel</v>
      </c>
      <c r="F34" s="139" t="s">
        <v>493</v>
      </c>
      <c r="G34" s="139" t="s">
        <v>494</v>
      </c>
      <c r="H34" s="139" t="s">
        <v>130</v>
      </c>
      <c r="I34" s="139" t="s">
        <v>497</v>
      </c>
      <c r="J34" s="75">
        <v>42659</v>
      </c>
      <c r="K34" s="75">
        <v>43131</v>
      </c>
      <c r="L34" s="29">
        <v>5</v>
      </c>
      <c r="M34" s="124">
        <f t="shared" si="2"/>
        <v>132</v>
      </c>
      <c r="N34" s="125">
        <f t="shared" si="3"/>
        <v>660</v>
      </c>
      <c r="O34" s="26" t="str">
        <f t="shared" si="4"/>
        <v/>
      </c>
      <c r="P34" s="27">
        <f t="shared" si="5"/>
        <v>5</v>
      </c>
    </row>
    <row r="35" spans="2:16" s="27" customFormat="1" ht="36" x14ac:dyDescent="0.3">
      <c r="B35" s="139" t="s">
        <v>162</v>
      </c>
      <c r="C35" s="25" t="s">
        <v>7</v>
      </c>
      <c r="D35" s="141" t="str">
        <f t="shared" si="0"/>
        <v>Kibbutzim College of Education, Technology and Arts</v>
      </c>
      <c r="E35" s="141" t="str">
        <f t="shared" si="1"/>
        <v>Israel</v>
      </c>
      <c r="F35" s="139" t="s">
        <v>493</v>
      </c>
      <c r="G35" s="139" t="s">
        <v>494</v>
      </c>
      <c r="H35" s="139" t="s">
        <v>130</v>
      </c>
      <c r="I35" s="139" t="s">
        <v>498</v>
      </c>
      <c r="J35" s="75">
        <v>42659</v>
      </c>
      <c r="K35" s="75">
        <v>43131</v>
      </c>
      <c r="L35" s="29">
        <v>6</v>
      </c>
      <c r="M35" s="124">
        <f t="shared" si="2"/>
        <v>132</v>
      </c>
      <c r="N35" s="125">
        <f t="shared" si="3"/>
        <v>792</v>
      </c>
      <c r="O35" s="26" t="str">
        <f t="shared" si="4"/>
        <v/>
      </c>
      <c r="P35" s="27">
        <f t="shared" si="5"/>
        <v>6</v>
      </c>
    </row>
    <row r="36" spans="2:16" s="27" customFormat="1" ht="72" x14ac:dyDescent="0.3">
      <c r="B36" s="139" t="s">
        <v>161</v>
      </c>
      <c r="C36" s="25" t="s">
        <v>7</v>
      </c>
      <c r="D36" s="141" t="str">
        <f t="shared" si="0"/>
        <v>Kibbutzim College of Education, Technology and Arts</v>
      </c>
      <c r="E36" s="141" t="str">
        <f t="shared" si="1"/>
        <v>Israel</v>
      </c>
      <c r="F36" s="139" t="s">
        <v>499</v>
      </c>
      <c r="G36" s="139" t="s">
        <v>494</v>
      </c>
      <c r="H36" s="139" t="s">
        <v>208</v>
      </c>
      <c r="I36" s="139" t="s">
        <v>500</v>
      </c>
      <c r="J36" s="75">
        <v>42659</v>
      </c>
      <c r="K36" s="75">
        <v>43159</v>
      </c>
      <c r="L36" s="29">
        <v>6</v>
      </c>
      <c r="M36" s="124">
        <f t="shared" si="2"/>
        <v>92</v>
      </c>
      <c r="N36" s="125">
        <f t="shared" si="3"/>
        <v>552</v>
      </c>
      <c r="O36" s="26" t="str">
        <f t="shared" si="4"/>
        <v/>
      </c>
      <c r="P36" s="27">
        <f t="shared" si="5"/>
        <v>6</v>
      </c>
    </row>
    <row r="37" spans="2:16" s="27" customFormat="1" ht="36" x14ac:dyDescent="0.3">
      <c r="B37" s="139" t="s">
        <v>160</v>
      </c>
      <c r="C37" s="25" t="s">
        <v>7</v>
      </c>
      <c r="D37" s="141" t="str">
        <f t="shared" si="0"/>
        <v>Kibbutzim College of Education, Technology and Arts</v>
      </c>
      <c r="E37" s="141" t="str">
        <f t="shared" si="1"/>
        <v>Israel</v>
      </c>
      <c r="F37" s="139" t="s">
        <v>499</v>
      </c>
      <c r="G37" s="139" t="s">
        <v>494</v>
      </c>
      <c r="H37" s="139" t="s">
        <v>208</v>
      </c>
      <c r="I37" s="139" t="s">
        <v>501</v>
      </c>
      <c r="J37" s="75">
        <v>42659</v>
      </c>
      <c r="K37" s="75">
        <v>43159</v>
      </c>
      <c r="L37" s="29">
        <v>3</v>
      </c>
      <c r="M37" s="124">
        <f t="shared" si="2"/>
        <v>92</v>
      </c>
      <c r="N37" s="125">
        <f t="shared" si="3"/>
        <v>276</v>
      </c>
      <c r="O37" s="26" t="str">
        <f t="shared" si="4"/>
        <v/>
      </c>
      <c r="P37" s="27">
        <f t="shared" si="5"/>
        <v>3</v>
      </c>
    </row>
    <row r="38" spans="2:16" s="27" customFormat="1" ht="72" x14ac:dyDescent="0.3">
      <c r="B38" s="139" t="s">
        <v>210</v>
      </c>
      <c r="C38" s="25" t="s">
        <v>7</v>
      </c>
      <c r="D38" s="141" t="str">
        <f t="shared" si="0"/>
        <v>Kibbutzim College of Education, Technology and Arts</v>
      </c>
      <c r="E38" s="141" t="str">
        <f t="shared" si="1"/>
        <v>Israel</v>
      </c>
      <c r="F38" s="139" t="s">
        <v>499</v>
      </c>
      <c r="G38" s="139" t="s">
        <v>494</v>
      </c>
      <c r="H38" s="139" t="s">
        <v>208</v>
      </c>
      <c r="I38" s="139" t="s">
        <v>502</v>
      </c>
      <c r="J38" s="75">
        <v>42659</v>
      </c>
      <c r="K38" s="75">
        <v>43159</v>
      </c>
      <c r="L38" s="29">
        <v>9</v>
      </c>
      <c r="M38" s="124">
        <f t="shared" si="2"/>
        <v>92</v>
      </c>
      <c r="N38" s="125">
        <f t="shared" si="3"/>
        <v>828</v>
      </c>
      <c r="O38" s="26" t="str">
        <f t="shared" si="4"/>
        <v/>
      </c>
      <c r="P38" s="27">
        <f t="shared" si="5"/>
        <v>9</v>
      </c>
    </row>
    <row r="39" spans="2:16" s="27" customFormat="1" ht="108" x14ac:dyDescent="0.3">
      <c r="B39" s="139" t="s">
        <v>162</v>
      </c>
      <c r="C39" s="25" t="s">
        <v>7</v>
      </c>
      <c r="D39" s="141" t="str">
        <f t="shared" si="0"/>
        <v>Kibbutzim College of Education, Technology and Arts</v>
      </c>
      <c r="E39" s="141" t="str">
        <f t="shared" si="1"/>
        <v>Israel</v>
      </c>
      <c r="F39" s="139" t="s">
        <v>499</v>
      </c>
      <c r="G39" s="139" t="s">
        <v>494</v>
      </c>
      <c r="H39" s="139" t="s">
        <v>208</v>
      </c>
      <c r="I39" s="139" t="s">
        <v>503</v>
      </c>
      <c r="J39" s="75">
        <v>42659</v>
      </c>
      <c r="K39" s="75">
        <v>43159</v>
      </c>
      <c r="L39" s="29">
        <v>15</v>
      </c>
      <c r="M39" s="124">
        <f t="shared" si="2"/>
        <v>92</v>
      </c>
      <c r="N39" s="125">
        <f t="shared" si="3"/>
        <v>1380</v>
      </c>
      <c r="O39" s="26" t="str">
        <f t="shared" si="4"/>
        <v/>
      </c>
      <c r="P39" s="27">
        <f t="shared" si="5"/>
        <v>15</v>
      </c>
    </row>
    <row r="40" spans="2:16" s="27" customFormat="1" ht="36" x14ac:dyDescent="0.3">
      <c r="B40" s="139" t="s">
        <v>161</v>
      </c>
      <c r="C40" s="25" t="s">
        <v>7</v>
      </c>
      <c r="D40" s="141" t="str">
        <f t="shared" si="0"/>
        <v>Kibbutzim College of Education, Technology and Arts</v>
      </c>
      <c r="E40" s="141" t="str">
        <f t="shared" si="1"/>
        <v>Israel</v>
      </c>
      <c r="F40" s="139" t="s">
        <v>504</v>
      </c>
      <c r="G40" s="139" t="s">
        <v>494</v>
      </c>
      <c r="H40" s="139" t="s">
        <v>131</v>
      </c>
      <c r="I40" s="139" t="s">
        <v>505</v>
      </c>
      <c r="J40" s="75">
        <v>42659</v>
      </c>
      <c r="K40" s="75">
        <v>43147</v>
      </c>
      <c r="L40" s="29">
        <v>9</v>
      </c>
      <c r="M40" s="124">
        <f t="shared" si="2"/>
        <v>166</v>
      </c>
      <c r="N40" s="125">
        <f t="shared" si="3"/>
        <v>1494</v>
      </c>
      <c r="O40" s="26" t="str">
        <f t="shared" si="4"/>
        <v/>
      </c>
      <c r="P40" s="27">
        <f t="shared" si="5"/>
        <v>9</v>
      </c>
    </row>
    <row r="41" spans="2:16" s="27" customFormat="1" ht="54" x14ac:dyDescent="0.3">
      <c r="B41" s="139" t="s">
        <v>210</v>
      </c>
      <c r="C41" s="25" t="s">
        <v>7</v>
      </c>
      <c r="D41" s="141" t="str">
        <f t="shared" si="0"/>
        <v>Kibbutzim College of Education, Technology and Arts</v>
      </c>
      <c r="E41" s="141" t="str">
        <f t="shared" si="1"/>
        <v>Israel</v>
      </c>
      <c r="F41" s="139" t="s">
        <v>504</v>
      </c>
      <c r="G41" s="139" t="s">
        <v>494</v>
      </c>
      <c r="H41" s="139" t="s">
        <v>131</v>
      </c>
      <c r="I41" s="139" t="s">
        <v>506</v>
      </c>
      <c r="J41" s="75">
        <v>42659</v>
      </c>
      <c r="K41" s="75">
        <v>43147</v>
      </c>
      <c r="L41" s="29">
        <v>6</v>
      </c>
      <c r="M41" s="124">
        <f t="shared" si="2"/>
        <v>166</v>
      </c>
      <c r="N41" s="125">
        <f t="shared" si="3"/>
        <v>996</v>
      </c>
      <c r="O41" s="26" t="str">
        <f t="shared" si="4"/>
        <v/>
      </c>
      <c r="P41" s="27">
        <f t="shared" si="5"/>
        <v>6</v>
      </c>
    </row>
    <row r="42" spans="2:16" s="27" customFormat="1" ht="54" x14ac:dyDescent="0.3">
      <c r="B42" s="139" t="s">
        <v>211</v>
      </c>
      <c r="C42" s="25" t="s">
        <v>7</v>
      </c>
      <c r="D42" s="141" t="str">
        <f t="shared" si="0"/>
        <v>Kibbutzim College of Education, Technology and Arts</v>
      </c>
      <c r="E42" s="141" t="str">
        <f t="shared" si="1"/>
        <v>Israel</v>
      </c>
      <c r="F42" s="139" t="s">
        <v>504</v>
      </c>
      <c r="G42" s="139" t="s">
        <v>494</v>
      </c>
      <c r="H42" s="139" t="s">
        <v>131</v>
      </c>
      <c r="I42" s="139" t="s">
        <v>507</v>
      </c>
      <c r="J42" s="75">
        <v>42659</v>
      </c>
      <c r="K42" s="75">
        <v>43147</v>
      </c>
      <c r="L42" s="29">
        <v>6</v>
      </c>
      <c r="M42" s="124">
        <f t="shared" si="2"/>
        <v>166</v>
      </c>
      <c r="N42" s="125">
        <f t="shared" si="3"/>
        <v>996</v>
      </c>
      <c r="O42" s="26" t="str">
        <f t="shared" si="4"/>
        <v/>
      </c>
      <c r="P42" s="27">
        <f t="shared" si="5"/>
        <v>6</v>
      </c>
    </row>
    <row r="43" spans="2:16" s="27" customFormat="1" ht="72" x14ac:dyDescent="0.3">
      <c r="B43" s="139" t="s">
        <v>162</v>
      </c>
      <c r="C43" s="25" t="s">
        <v>7</v>
      </c>
      <c r="D43" s="141" t="str">
        <f t="shared" si="0"/>
        <v>Kibbutzim College of Education, Technology and Arts</v>
      </c>
      <c r="E43" s="141" t="str">
        <f t="shared" si="1"/>
        <v>Israel</v>
      </c>
      <c r="F43" s="139" t="s">
        <v>504</v>
      </c>
      <c r="G43" s="139" t="s">
        <v>494</v>
      </c>
      <c r="H43" s="139" t="s">
        <v>131</v>
      </c>
      <c r="I43" s="139" t="s">
        <v>508</v>
      </c>
      <c r="J43" s="75">
        <v>42659</v>
      </c>
      <c r="K43" s="75">
        <v>43147</v>
      </c>
      <c r="L43" s="29">
        <v>8</v>
      </c>
      <c r="M43" s="124">
        <f t="shared" si="2"/>
        <v>166</v>
      </c>
      <c r="N43" s="125">
        <f t="shared" si="3"/>
        <v>1328</v>
      </c>
      <c r="O43" s="26" t="str">
        <f t="shared" si="4"/>
        <v/>
      </c>
      <c r="P43" s="27">
        <f t="shared" si="5"/>
        <v>8</v>
      </c>
    </row>
    <row r="44" spans="2:16" s="27" customFormat="1" ht="36" x14ac:dyDescent="0.3">
      <c r="B44" s="139" t="s">
        <v>161</v>
      </c>
      <c r="C44" s="25" t="s">
        <v>7</v>
      </c>
      <c r="D44" s="141" t="str">
        <f t="shared" si="0"/>
        <v>Kibbutzim College of Education, Technology and Arts</v>
      </c>
      <c r="E44" s="141" t="str">
        <f t="shared" si="1"/>
        <v>Israel</v>
      </c>
      <c r="F44" s="139" t="s">
        <v>509</v>
      </c>
      <c r="G44" s="139" t="s">
        <v>510</v>
      </c>
      <c r="H44" s="139" t="s">
        <v>130</v>
      </c>
      <c r="I44" s="139" t="s">
        <v>490</v>
      </c>
      <c r="J44" s="75">
        <v>42658</v>
      </c>
      <c r="K44" s="75">
        <v>43434</v>
      </c>
      <c r="L44" s="29">
        <v>7</v>
      </c>
      <c r="M44" s="124">
        <f t="shared" si="2"/>
        <v>132</v>
      </c>
      <c r="N44" s="125">
        <f t="shared" si="3"/>
        <v>924</v>
      </c>
      <c r="O44" s="26" t="str">
        <f t="shared" si="4"/>
        <v/>
      </c>
      <c r="P44" s="27">
        <f t="shared" si="5"/>
        <v>7</v>
      </c>
    </row>
    <row r="45" spans="2:16" s="27" customFormat="1" ht="36" x14ac:dyDescent="0.3">
      <c r="B45" s="139" t="s">
        <v>160</v>
      </c>
      <c r="C45" s="25" t="s">
        <v>7</v>
      </c>
      <c r="D45" s="141" t="str">
        <f t="shared" si="0"/>
        <v>Kibbutzim College of Education, Technology and Arts</v>
      </c>
      <c r="E45" s="141" t="str">
        <f t="shared" si="1"/>
        <v>Israel</v>
      </c>
      <c r="F45" s="139" t="s">
        <v>509</v>
      </c>
      <c r="G45" s="139" t="s">
        <v>510</v>
      </c>
      <c r="H45" s="139" t="s">
        <v>130</v>
      </c>
      <c r="I45" s="139" t="s">
        <v>511</v>
      </c>
      <c r="J45" s="75">
        <v>42658</v>
      </c>
      <c r="K45" s="75">
        <v>43434</v>
      </c>
      <c r="L45" s="29">
        <v>13</v>
      </c>
      <c r="M45" s="124">
        <f t="shared" si="2"/>
        <v>132</v>
      </c>
      <c r="N45" s="125">
        <f t="shared" si="3"/>
        <v>1716</v>
      </c>
      <c r="O45" s="26" t="str">
        <f t="shared" si="4"/>
        <v/>
      </c>
      <c r="P45" s="27">
        <f t="shared" si="5"/>
        <v>13</v>
      </c>
    </row>
    <row r="46" spans="2:16" s="27" customFormat="1" ht="36" x14ac:dyDescent="0.3">
      <c r="B46" s="139" t="s">
        <v>211</v>
      </c>
      <c r="C46" s="25" t="s">
        <v>7</v>
      </c>
      <c r="D46" s="141" t="str">
        <f t="shared" si="0"/>
        <v>Kibbutzim College of Education, Technology and Arts</v>
      </c>
      <c r="E46" s="141" t="str">
        <f t="shared" si="1"/>
        <v>Israel</v>
      </c>
      <c r="F46" s="139" t="s">
        <v>509</v>
      </c>
      <c r="G46" s="139" t="s">
        <v>510</v>
      </c>
      <c r="H46" s="139" t="s">
        <v>130</v>
      </c>
      <c r="I46" s="139" t="s">
        <v>512</v>
      </c>
      <c r="J46" s="75">
        <v>42658</v>
      </c>
      <c r="K46" s="75">
        <v>43434</v>
      </c>
      <c r="L46" s="29">
        <v>11</v>
      </c>
      <c r="M46" s="124">
        <f t="shared" si="2"/>
        <v>132</v>
      </c>
      <c r="N46" s="125">
        <f t="shared" si="3"/>
        <v>1452</v>
      </c>
      <c r="O46" s="26" t="str">
        <f t="shared" si="4"/>
        <v/>
      </c>
      <c r="P46" s="27">
        <f t="shared" si="5"/>
        <v>11</v>
      </c>
    </row>
    <row r="47" spans="2:16" s="27" customFormat="1" ht="108" x14ac:dyDescent="0.3">
      <c r="B47" s="139" t="s">
        <v>162</v>
      </c>
      <c r="C47" s="25" t="s">
        <v>7</v>
      </c>
      <c r="D47" s="141" t="str">
        <f t="shared" si="0"/>
        <v>Kibbutzim College of Education, Technology and Arts</v>
      </c>
      <c r="E47" s="141" t="str">
        <f t="shared" si="1"/>
        <v>Israel</v>
      </c>
      <c r="F47" s="139" t="s">
        <v>513</v>
      </c>
      <c r="G47" s="139" t="s">
        <v>514</v>
      </c>
      <c r="H47" s="139" t="s">
        <v>208</v>
      </c>
      <c r="I47" s="139" t="s">
        <v>515</v>
      </c>
      <c r="J47" s="75">
        <v>42658</v>
      </c>
      <c r="K47" s="75">
        <v>43159</v>
      </c>
      <c r="L47" s="29">
        <v>11</v>
      </c>
      <c r="M47" s="124">
        <f t="shared" si="2"/>
        <v>92</v>
      </c>
      <c r="N47" s="125">
        <f t="shared" si="3"/>
        <v>1012</v>
      </c>
      <c r="O47" s="26" t="str">
        <f t="shared" si="4"/>
        <v/>
      </c>
      <c r="P47" s="27">
        <f t="shared" si="5"/>
        <v>11</v>
      </c>
    </row>
    <row r="48" spans="2:16" s="27" customFormat="1" ht="36" x14ac:dyDescent="0.3">
      <c r="B48" s="139" t="s">
        <v>161</v>
      </c>
      <c r="C48" s="25" t="s">
        <v>7</v>
      </c>
      <c r="D48" s="141" t="str">
        <f t="shared" si="0"/>
        <v>Kibbutzim College of Education, Technology and Arts</v>
      </c>
      <c r="E48" s="141" t="str">
        <f t="shared" si="1"/>
        <v>Israel</v>
      </c>
      <c r="F48" s="139" t="s">
        <v>513</v>
      </c>
      <c r="G48" s="139" t="s">
        <v>514</v>
      </c>
      <c r="H48" s="139" t="s">
        <v>208</v>
      </c>
      <c r="I48" s="139" t="s">
        <v>516</v>
      </c>
      <c r="J48" s="75">
        <v>42658</v>
      </c>
      <c r="K48" s="75">
        <v>43159</v>
      </c>
      <c r="L48" s="29">
        <v>1</v>
      </c>
      <c r="M48" s="124">
        <f t="shared" si="2"/>
        <v>92</v>
      </c>
      <c r="N48" s="125">
        <f t="shared" si="3"/>
        <v>92</v>
      </c>
      <c r="O48" s="26" t="str">
        <f t="shared" si="4"/>
        <v/>
      </c>
      <c r="P48" s="27">
        <f t="shared" si="5"/>
        <v>1</v>
      </c>
    </row>
    <row r="49" spans="2:16" s="27" customFormat="1" ht="54" x14ac:dyDescent="0.3">
      <c r="B49" s="139" t="s">
        <v>162</v>
      </c>
      <c r="C49" s="25" t="s">
        <v>7</v>
      </c>
      <c r="D49" s="141" t="str">
        <f t="shared" si="0"/>
        <v>Kibbutzim College of Education, Technology and Arts</v>
      </c>
      <c r="E49" s="141" t="str">
        <f t="shared" si="1"/>
        <v>Israel</v>
      </c>
      <c r="F49" s="139" t="s">
        <v>517</v>
      </c>
      <c r="G49" s="139" t="s">
        <v>514</v>
      </c>
      <c r="H49" s="139" t="s">
        <v>131</v>
      </c>
      <c r="I49" s="139" t="s">
        <v>518</v>
      </c>
      <c r="J49" s="75">
        <v>42658</v>
      </c>
      <c r="K49" s="75">
        <v>43159</v>
      </c>
      <c r="L49" s="29">
        <v>21</v>
      </c>
      <c r="M49" s="124">
        <f t="shared" si="2"/>
        <v>166</v>
      </c>
      <c r="N49" s="125">
        <f t="shared" si="3"/>
        <v>3486</v>
      </c>
      <c r="O49" s="26" t="str">
        <f t="shared" si="4"/>
        <v/>
      </c>
      <c r="P49" s="27">
        <f t="shared" si="5"/>
        <v>21</v>
      </c>
    </row>
    <row r="50" spans="2:16" s="27" customFormat="1" ht="36" x14ac:dyDescent="0.3">
      <c r="B50" s="139" t="s">
        <v>161</v>
      </c>
      <c r="C50" s="25" t="s">
        <v>7</v>
      </c>
      <c r="D50" s="141" t="str">
        <f t="shared" si="0"/>
        <v>Kibbutzim College of Education, Technology and Arts</v>
      </c>
      <c r="E50" s="141" t="str">
        <f t="shared" si="1"/>
        <v>Israel</v>
      </c>
      <c r="F50" s="139" t="s">
        <v>517</v>
      </c>
      <c r="G50" s="139" t="s">
        <v>514</v>
      </c>
      <c r="H50" s="139" t="s">
        <v>131</v>
      </c>
      <c r="I50" s="139" t="s">
        <v>519</v>
      </c>
      <c r="J50" s="75">
        <v>42658</v>
      </c>
      <c r="K50" s="75">
        <v>43159</v>
      </c>
      <c r="L50" s="29">
        <v>1</v>
      </c>
      <c r="M50" s="124">
        <f t="shared" si="2"/>
        <v>166</v>
      </c>
      <c r="N50" s="125">
        <f t="shared" si="3"/>
        <v>166</v>
      </c>
      <c r="O50" s="26" t="str">
        <f t="shared" si="4"/>
        <v/>
      </c>
      <c r="P50" s="27">
        <f t="shared" si="5"/>
        <v>1</v>
      </c>
    </row>
    <row r="51" spans="2:16" s="27" customFormat="1" ht="36" x14ac:dyDescent="0.3">
      <c r="B51" s="139" t="s">
        <v>210</v>
      </c>
      <c r="C51" s="25" t="s">
        <v>7</v>
      </c>
      <c r="D51" s="141" t="str">
        <f t="shared" si="0"/>
        <v>Kibbutzim College of Education, Technology and Arts</v>
      </c>
      <c r="E51" s="141" t="str">
        <f t="shared" si="1"/>
        <v>Israel</v>
      </c>
      <c r="F51" s="139" t="s">
        <v>517</v>
      </c>
      <c r="G51" s="139" t="s">
        <v>514</v>
      </c>
      <c r="H51" s="139" t="s">
        <v>131</v>
      </c>
      <c r="I51" s="139" t="s">
        <v>520</v>
      </c>
      <c r="J51" s="75">
        <v>42658</v>
      </c>
      <c r="K51" s="75">
        <v>43159</v>
      </c>
      <c r="L51" s="29">
        <v>2</v>
      </c>
      <c r="M51" s="124">
        <f t="shared" si="2"/>
        <v>166</v>
      </c>
      <c r="N51" s="125">
        <f t="shared" si="3"/>
        <v>332</v>
      </c>
      <c r="O51" s="26" t="str">
        <f t="shared" si="4"/>
        <v/>
      </c>
      <c r="P51" s="27">
        <f t="shared" si="5"/>
        <v>2</v>
      </c>
    </row>
    <row r="52" spans="2:16" s="27" customFormat="1" ht="36" x14ac:dyDescent="0.3">
      <c r="B52" s="139" t="s">
        <v>211</v>
      </c>
      <c r="C52" s="25" t="s">
        <v>7</v>
      </c>
      <c r="D52" s="141" t="str">
        <f t="shared" si="0"/>
        <v>Kibbutzim College of Education, Technology and Arts</v>
      </c>
      <c r="E52" s="141" t="str">
        <f t="shared" si="1"/>
        <v>Israel</v>
      </c>
      <c r="F52" s="139" t="s">
        <v>517</v>
      </c>
      <c r="G52" s="139" t="s">
        <v>514</v>
      </c>
      <c r="H52" s="139" t="s">
        <v>131</v>
      </c>
      <c r="I52" s="139" t="s">
        <v>521</v>
      </c>
      <c r="J52" s="75">
        <v>42658</v>
      </c>
      <c r="K52" s="75">
        <v>43159</v>
      </c>
      <c r="L52" s="29">
        <v>1</v>
      </c>
      <c r="M52" s="124">
        <f t="shared" si="2"/>
        <v>166</v>
      </c>
      <c r="N52" s="125">
        <f t="shared" si="3"/>
        <v>166</v>
      </c>
      <c r="O52" s="26" t="str">
        <f t="shared" si="4"/>
        <v/>
      </c>
      <c r="P52" s="27">
        <f t="shared" si="5"/>
        <v>1</v>
      </c>
    </row>
    <row r="53" spans="2:16" s="27" customFormat="1" ht="108" x14ac:dyDescent="0.3">
      <c r="B53" s="139" t="s">
        <v>162</v>
      </c>
      <c r="C53" s="25" t="s">
        <v>7</v>
      </c>
      <c r="D53" s="141" t="str">
        <f t="shared" si="0"/>
        <v>Kibbutzim College of Education, Technology and Arts</v>
      </c>
      <c r="E53" s="141" t="str">
        <f t="shared" si="1"/>
        <v>Israel</v>
      </c>
      <c r="F53" s="139" t="s">
        <v>522</v>
      </c>
      <c r="G53" s="139" t="s">
        <v>514</v>
      </c>
      <c r="H53" s="139" t="s">
        <v>130</v>
      </c>
      <c r="I53" s="139" t="s">
        <v>523</v>
      </c>
      <c r="J53" s="75">
        <v>42658</v>
      </c>
      <c r="K53" s="75">
        <v>43159</v>
      </c>
      <c r="L53" s="29">
        <v>9</v>
      </c>
      <c r="M53" s="124">
        <f t="shared" si="2"/>
        <v>132</v>
      </c>
      <c r="N53" s="125">
        <f t="shared" si="3"/>
        <v>1188</v>
      </c>
      <c r="O53" s="26" t="str">
        <f t="shared" si="4"/>
        <v/>
      </c>
      <c r="P53" s="27">
        <f t="shared" si="5"/>
        <v>9</v>
      </c>
    </row>
    <row r="54" spans="2:16" s="27" customFormat="1" ht="36" x14ac:dyDescent="0.3">
      <c r="B54" s="139" t="s">
        <v>161</v>
      </c>
      <c r="C54" s="25" t="s">
        <v>7</v>
      </c>
      <c r="D54" s="141" t="str">
        <f t="shared" si="0"/>
        <v>Kibbutzim College of Education, Technology and Arts</v>
      </c>
      <c r="E54" s="141" t="str">
        <f t="shared" si="1"/>
        <v>Israel</v>
      </c>
      <c r="F54" s="139" t="s">
        <v>522</v>
      </c>
      <c r="G54" s="139" t="s">
        <v>514</v>
      </c>
      <c r="H54" s="139" t="s">
        <v>130</v>
      </c>
      <c r="I54" s="139" t="s">
        <v>524</v>
      </c>
      <c r="J54" s="75">
        <v>42658</v>
      </c>
      <c r="K54" s="75">
        <v>43159</v>
      </c>
      <c r="L54" s="29">
        <v>2</v>
      </c>
      <c r="M54" s="124">
        <f t="shared" si="2"/>
        <v>132</v>
      </c>
      <c r="N54" s="125">
        <f t="shared" si="3"/>
        <v>264</v>
      </c>
      <c r="O54" s="26" t="str">
        <f t="shared" si="4"/>
        <v/>
      </c>
      <c r="P54" s="27">
        <f t="shared" si="5"/>
        <v>2</v>
      </c>
    </row>
    <row r="55" spans="2:16" s="27" customFormat="1" ht="36" x14ac:dyDescent="0.3">
      <c r="B55" s="139" t="s">
        <v>211</v>
      </c>
      <c r="C55" s="25" t="s">
        <v>7</v>
      </c>
      <c r="D55" s="141" t="str">
        <f t="shared" si="0"/>
        <v>Kibbutzim College of Education, Technology and Arts</v>
      </c>
      <c r="E55" s="141" t="str">
        <f t="shared" si="1"/>
        <v>Israel</v>
      </c>
      <c r="F55" s="139" t="s">
        <v>522</v>
      </c>
      <c r="G55" s="139" t="s">
        <v>514</v>
      </c>
      <c r="H55" s="139" t="s">
        <v>130</v>
      </c>
      <c r="I55" s="139" t="s">
        <v>525</v>
      </c>
      <c r="J55" s="75">
        <v>42658</v>
      </c>
      <c r="K55" s="75">
        <v>43159</v>
      </c>
      <c r="L55" s="29">
        <v>1</v>
      </c>
      <c r="M55" s="124">
        <f t="shared" si="2"/>
        <v>132</v>
      </c>
      <c r="N55" s="125">
        <f t="shared" si="3"/>
        <v>132</v>
      </c>
      <c r="O55" s="26" t="str">
        <f t="shared" si="4"/>
        <v/>
      </c>
      <c r="P55" s="27">
        <f t="shared" si="5"/>
        <v>1</v>
      </c>
    </row>
    <row r="56" spans="2:16" s="27" customFormat="1" ht="36" x14ac:dyDescent="0.3">
      <c r="B56" s="139" t="s">
        <v>210</v>
      </c>
      <c r="C56" s="25" t="s">
        <v>7</v>
      </c>
      <c r="D56" s="141" t="str">
        <f t="shared" si="0"/>
        <v>Kibbutzim College of Education, Technology and Arts</v>
      </c>
      <c r="E56" s="141" t="str">
        <f t="shared" si="1"/>
        <v>Israel</v>
      </c>
      <c r="F56" s="139" t="s">
        <v>522</v>
      </c>
      <c r="G56" s="139" t="s">
        <v>514</v>
      </c>
      <c r="H56" s="139" t="s">
        <v>130</v>
      </c>
      <c r="I56" s="139" t="s">
        <v>520</v>
      </c>
      <c r="J56" s="75">
        <v>42658</v>
      </c>
      <c r="K56" s="75">
        <v>43159</v>
      </c>
      <c r="L56" s="29">
        <v>2</v>
      </c>
      <c r="M56" s="124">
        <f t="shared" si="2"/>
        <v>132</v>
      </c>
      <c r="N56" s="125">
        <f t="shared" si="3"/>
        <v>264</v>
      </c>
      <c r="O56" s="26" t="str">
        <f t="shared" si="4"/>
        <v/>
      </c>
      <c r="P56" s="27">
        <f t="shared" si="5"/>
        <v>2</v>
      </c>
    </row>
    <row r="57" spans="2:16" s="27" customFormat="1" x14ac:dyDescent="0.3">
      <c r="B57" s="139"/>
      <c r="C57" s="25"/>
      <c r="D57" s="141" t="str">
        <f t="shared" si="0"/>
        <v/>
      </c>
      <c r="E57" s="141" t="str">
        <f t="shared" si="1"/>
        <v/>
      </c>
      <c r="F57" s="139"/>
      <c r="G57" s="139"/>
      <c r="H57" s="139"/>
      <c r="I57" s="139"/>
      <c r="J57" s="75"/>
      <c r="K57" s="75"/>
      <c r="L57" s="29">
        <v>0</v>
      </c>
      <c r="M57" s="124">
        <f t="shared" si="2"/>
        <v>0</v>
      </c>
      <c r="N57" s="125">
        <f t="shared" si="3"/>
        <v>0</v>
      </c>
      <c r="O57" s="26" t="str">
        <f t="shared" si="4"/>
        <v>Error</v>
      </c>
      <c r="P57" s="27">
        <f t="shared" si="5"/>
        <v>0</v>
      </c>
    </row>
    <row r="58" spans="2:16" s="27" customFormat="1" ht="36" x14ac:dyDescent="0.3">
      <c r="B58" s="139" t="s">
        <v>161</v>
      </c>
      <c r="C58" s="25" t="s">
        <v>8</v>
      </c>
      <c r="D58" s="141" t="str">
        <f t="shared" si="0"/>
        <v>The MOFET Institute</v>
      </c>
      <c r="E58" s="141" t="str">
        <f t="shared" si="1"/>
        <v>Israel</v>
      </c>
      <c r="F58" s="139" t="s">
        <v>592</v>
      </c>
      <c r="G58" s="139" t="s">
        <v>593</v>
      </c>
      <c r="H58" s="139" t="s">
        <v>131</v>
      </c>
      <c r="I58" s="139" t="s">
        <v>594</v>
      </c>
      <c r="J58" s="75">
        <v>42658</v>
      </c>
      <c r="K58" s="75">
        <v>43190</v>
      </c>
      <c r="L58" s="29">
        <v>8</v>
      </c>
      <c r="M58" s="124">
        <f t="shared" si="2"/>
        <v>166</v>
      </c>
      <c r="N58" s="125">
        <f t="shared" si="3"/>
        <v>1328</v>
      </c>
      <c r="O58" s="26" t="str">
        <f t="shared" si="4"/>
        <v/>
      </c>
      <c r="P58" s="27">
        <f t="shared" si="5"/>
        <v>8</v>
      </c>
    </row>
    <row r="59" spans="2:16" s="27" customFormat="1" ht="54" x14ac:dyDescent="0.3">
      <c r="B59" s="139" t="s">
        <v>161</v>
      </c>
      <c r="C59" s="25" t="s">
        <v>8</v>
      </c>
      <c r="D59" s="141" t="str">
        <f t="shared" si="0"/>
        <v>The MOFET Institute</v>
      </c>
      <c r="E59" s="141" t="str">
        <f t="shared" si="1"/>
        <v>Israel</v>
      </c>
      <c r="F59" s="139" t="s">
        <v>595</v>
      </c>
      <c r="G59" s="139" t="s">
        <v>593</v>
      </c>
      <c r="H59" s="139" t="s">
        <v>130</v>
      </c>
      <c r="I59" s="139" t="s">
        <v>596</v>
      </c>
      <c r="J59" s="75">
        <v>42658</v>
      </c>
      <c r="K59" s="75">
        <v>43190</v>
      </c>
      <c r="L59" s="29">
        <v>7</v>
      </c>
      <c r="M59" s="124">
        <f t="shared" si="2"/>
        <v>132</v>
      </c>
      <c r="N59" s="125">
        <f t="shared" si="3"/>
        <v>924</v>
      </c>
      <c r="O59" s="26" t="str">
        <f t="shared" si="4"/>
        <v/>
      </c>
      <c r="P59" s="27">
        <f t="shared" si="5"/>
        <v>7</v>
      </c>
    </row>
    <row r="60" spans="2:16" s="27" customFormat="1" ht="54" x14ac:dyDescent="0.3">
      <c r="B60" s="139" t="s">
        <v>161</v>
      </c>
      <c r="C60" s="25" t="s">
        <v>8</v>
      </c>
      <c r="D60" s="141" t="str">
        <f t="shared" si="0"/>
        <v>The MOFET Institute</v>
      </c>
      <c r="E60" s="141" t="str">
        <f t="shared" si="1"/>
        <v>Israel</v>
      </c>
      <c r="F60" s="139" t="s">
        <v>597</v>
      </c>
      <c r="G60" s="139" t="s">
        <v>593</v>
      </c>
      <c r="H60" s="139" t="s">
        <v>208</v>
      </c>
      <c r="I60" s="139" t="s">
        <v>598</v>
      </c>
      <c r="J60" s="75">
        <v>42658</v>
      </c>
      <c r="K60" s="75">
        <v>43190</v>
      </c>
      <c r="L60" s="29">
        <v>5</v>
      </c>
      <c r="M60" s="124">
        <f t="shared" si="2"/>
        <v>92</v>
      </c>
      <c r="N60" s="125">
        <f t="shared" si="3"/>
        <v>460</v>
      </c>
      <c r="O60" s="26" t="str">
        <f t="shared" si="4"/>
        <v/>
      </c>
      <c r="P60" s="27">
        <f t="shared" si="5"/>
        <v>5</v>
      </c>
    </row>
    <row r="61" spans="2:16" s="27" customFormat="1" ht="54" x14ac:dyDescent="0.3">
      <c r="B61" s="139" t="s">
        <v>160</v>
      </c>
      <c r="C61" s="25" t="s">
        <v>8</v>
      </c>
      <c r="D61" s="141" t="str">
        <f t="shared" si="0"/>
        <v>The MOFET Institute</v>
      </c>
      <c r="E61" s="141" t="str">
        <f t="shared" si="1"/>
        <v>Israel</v>
      </c>
      <c r="F61" s="139" t="s">
        <v>599</v>
      </c>
      <c r="G61" s="139" t="s">
        <v>593</v>
      </c>
      <c r="H61" s="139" t="s">
        <v>131</v>
      </c>
      <c r="I61" s="139" t="s">
        <v>600</v>
      </c>
      <c r="J61" s="75">
        <v>42658</v>
      </c>
      <c r="K61" s="75">
        <v>43190</v>
      </c>
      <c r="L61" s="29">
        <v>8</v>
      </c>
      <c r="M61" s="124">
        <f t="shared" si="2"/>
        <v>166</v>
      </c>
      <c r="N61" s="125">
        <f t="shared" si="3"/>
        <v>1328</v>
      </c>
      <c r="O61" s="26" t="str">
        <f t="shared" si="4"/>
        <v/>
      </c>
      <c r="P61" s="27">
        <f t="shared" si="5"/>
        <v>8</v>
      </c>
    </row>
    <row r="62" spans="2:16" s="27" customFormat="1" ht="72" x14ac:dyDescent="0.3">
      <c r="B62" s="139" t="s">
        <v>160</v>
      </c>
      <c r="C62" s="25" t="s">
        <v>8</v>
      </c>
      <c r="D62" s="141" t="str">
        <f t="shared" si="0"/>
        <v>The MOFET Institute</v>
      </c>
      <c r="E62" s="141" t="str">
        <f t="shared" si="1"/>
        <v>Israel</v>
      </c>
      <c r="F62" s="139" t="s">
        <v>601</v>
      </c>
      <c r="G62" s="139" t="s">
        <v>593</v>
      </c>
      <c r="H62" s="139" t="s">
        <v>130</v>
      </c>
      <c r="I62" s="139" t="s">
        <v>602</v>
      </c>
      <c r="J62" s="75">
        <v>42658</v>
      </c>
      <c r="K62" s="75">
        <v>43190</v>
      </c>
      <c r="L62" s="29">
        <v>3</v>
      </c>
      <c r="M62" s="124">
        <f t="shared" si="2"/>
        <v>132</v>
      </c>
      <c r="N62" s="125">
        <f t="shared" si="3"/>
        <v>396</v>
      </c>
      <c r="O62" s="26" t="str">
        <f t="shared" si="4"/>
        <v/>
      </c>
      <c r="P62" s="27">
        <f t="shared" si="5"/>
        <v>3</v>
      </c>
    </row>
    <row r="63" spans="2:16" s="27" customFormat="1" ht="72" x14ac:dyDescent="0.3">
      <c r="B63" s="139" t="s">
        <v>160</v>
      </c>
      <c r="C63" s="25" t="s">
        <v>8</v>
      </c>
      <c r="D63" s="141" t="str">
        <f t="shared" si="0"/>
        <v>The MOFET Institute</v>
      </c>
      <c r="E63" s="141" t="str">
        <f t="shared" si="1"/>
        <v>Israel</v>
      </c>
      <c r="F63" s="139" t="s">
        <v>603</v>
      </c>
      <c r="G63" s="139" t="s">
        <v>593</v>
      </c>
      <c r="H63" s="139" t="s">
        <v>208</v>
      </c>
      <c r="I63" s="139" t="s">
        <v>604</v>
      </c>
      <c r="J63" s="75">
        <v>42658</v>
      </c>
      <c r="K63" s="75">
        <v>43190</v>
      </c>
      <c r="L63" s="29">
        <v>4</v>
      </c>
      <c r="M63" s="124">
        <f t="shared" si="2"/>
        <v>92</v>
      </c>
      <c r="N63" s="125">
        <f t="shared" si="3"/>
        <v>368</v>
      </c>
      <c r="O63" s="26" t="str">
        <f t="shared" si="4"/>
        <v/>
      </c>
      <c r="P63" s="27">
        <f t="shared" si="5"/>
        <v>4</v>
      </c>
    </row>
    <row r="64" spans="2:16" s="27" customFormat="1" ht="72" x14ac:dyDescent="0.3">
      <c r="B64" s="139" t="s">
        <v>210</v>
      </c>
      <c r="C64" s="25" t="s">
        <v>8</v>
      </c>
      <c r="D64" s="141" t="str">
        <f t="shared" si="0"/>
        <v>The MOFET Institute</v>
      </c>
      <c r="E64" s="141" t="str">
        <f t="shared" si="1"/>
        <v>Israel</v>
      </c>
      <c r="F64" s="139" t="s">
        <v>605</v>
      </c>
      <c r="G64" s="139" t="s">
        <v>593</v>
      </c>
      <c r="H64" s="139" t="s">
        <v>131</v>
      </c>
      <c r="I64" s="139" t="s">
        <v>606</v>
      </c>
      <c r="J64" s="75">
        <v>42658</v>
      </c>
      <c r="K64" s="75">
        <v>43190</v>
      </c>
      <c r="L64" s="29">
        <v>2</v>
      </c>
      <c r="M64" s="124">
        <f t="shared" si="2"/>
        <v>166</v>
      </c>
      <c r="N64" s="125">
        <f t="shared" si="3"/>
        <v>332</v>
      </c>
      <c r="O64" s="26" t="str">
        <f t="shared" si="4"/>
        <v/>
      </c>
      <c r="P64" s="27">
        <f t="shared" si="5"/>
        <v>2</v>
      </c>
    </row>
    <row r="65" spans="2:16" s="27" customFormat="1" ht="54" x14ac:dyDescent="0.3">
      <c r="B65" s="139" t="s">
        <v>211</v>
      </c>
      <c r="C65" s="25" t="s">
        <v>8</v>
      </c>
      <c r="D65" s="141" t="str">
        <f t="shared" si="0"/>
        <v>The MOFET Institute</v>
      </c>
      <c r="E65" s="141" t="str">
        <f t="shared" si="1"/>
        <v>Israel</v>
      </c>
      <c r="F65" s="139" t="s">
        <v>607</v>
      </c>
      <c r="G65" s="139" t="s">
        <v>593</v>
      </c>
      <c r="H65" s="139" t="s">
        <v>131</v>
      </c>
      <c r="I65" s="139" t="s">
        <v>608</v>
      </c>
      <c r="J65" s="75">
        <v>42658</v>
      </c>
      <c r="K65" s="75">
        <v>43190</v>
      </c>
      <c r="L65" s="29">
        <v>1</v>
      </c>
      <c r="M65" s="124">
        <f t="shared" si="2"/>
        <v>166</v>
      </c>
      <c r="N65" s="125">
        <f t="shared" si="3"/>
        <v>166</v>
      </c>
      <c r="O65" s="26" t="str">
        <f t="shared" si="4"/>
        <v/>
      </c>
      <c r="P65" s="27">
        <f t="shared" si="5"/>
        <v>1</v>
      </c>
    </row>
    <row r="66" spans="2:16" s="27" customFormat="1" ht="36" x14ac:dyDescent="0.3">
      <c r="B66" s="139" t="s">
        <v>162</v>
      </c>
      <c r="C66" s="25" t="s">
        <v>8</v>
      </c>
      <c r="D66" s="141" t="str">
        <f t="shared" si="0"/>
        <v>The MOFET Institute</v>
      </c>
      <c r="E66" s="141" t="str">
        <f t="shared" si="1"/>
        <v>Israel</v>
      </c>
      <c r="F66" s="139" t="s">
        <v>609</v>
      </c>
      <c r="G66" s="139" t="s">
        <v>593</v>
      </c>
      <c r="H66" s="139" t="s">
        <v>131</v>
      </c>
      <c r="I66" s="139" t="s">
        <v>610</v>
      </c>
      <c r="J66" s="75">
        <v>42658</v>
      </c>
      <c r="K66" s="75">
        <v>43190</v>
      </c>
      <c r="L66" s="29">
        <v>15</v>
      </c>
      <c r="M66" s="124">
        <f t="shared" si="2"/>
        <v>166</v>
      </c>
      <c r="N66" s="125">
        <f t="shared" si="3"/>
        <v>2490</v>
      </c>
      <c r="O66" s="26" t="str">
        <f t="shared" si="4"/>
        <v/>
      </c>
      <c r="P66" s="27">
        <f t="shared" si="5"/>
        <v>15</v>
      </c>
    </row>
    <row r="67" spans="2:16" s="27" customFormat="1" ht="54" x14ac:dyDescent="0.3">
      <c r="B67" s="139" t="s">
        <v>162</v>
      </c>
      <c r="C67" s="25" t="s">
        <v>8</v>
      </c>
      <c r="D67" s="141" t="str">
        <f t="shared" si="0"/>
        <v>The MOFET Institute</v>
      </c>
      <c r="E67" s="141" t="str">
        <f t="shared" si="1"/>
        <v>Israel</v>
      </c>
      <c r="F67" s="139" t="s">
        <v>611</v>
      </c>
      <c r="G67" s="139" t="s">
        <v>593</v>
      </c>
      <c r="H67" s="139" t="s">
        <v>130</v>
      </c>
      <c r="I67" s="139" t="s">
        <v>612</v>
      </c>
      <c r="J67" s="75">
        <v>42658</v>
      </c>
      <c r="K67" s="75">
        <v>43190</v>
      </c>
      <c r="L67" s="29">
        <v>4</v>
      </c>
      <c r="M67" s="124">
        <f t="shared" si="2"/>
        <v>132</v>
      </c>
      <c r="N67" s="125">
        <f t="shared" si="3"/>
        <v>528</v>
      </c>
      <c r="O67" s="26" t="str">
        <f t="shared" si="4"/>
        <v/>
      </c>
      <c r="P67" s="27">
        <f t="shared" si="5"/>
        <v>4</v>
      </c>
    </row>
    <row r="68" spans="2:16" s="27" customFormat="1" ht="36" x14ac:dyDescent="0.3">
      <c r="B68" s="139" t="s">
        <v>162</v>
      </c>
      <c r="C68" s="25" t="s">
        <v>8</v>
      </c>
      <c r="D68" s="141" t="str">
        <f t="shared" si="0"/>
        <v>The MOFET Institute</v>
      </c>
      <c r="E68" s="141" t="str">
        <f t="shared" si="1"/>
        <v>Israel</v>
      </c>
      <c r="F68" s="139" t="s">
        <v>613</v>
      </c>
      <c r="G68" s="139" t="s">
        <v>593</v>
      </c>
      <c r="H68" s="139" t="s">
        <v>208</v>
      </c>
      <c r="I68" s="139" t="s">
        <v>614</v>
      </c>
      <c r="J68" s="75">
        <v>42658</v>
      </c>
      <c r="K68" s="75">
        <v>43190</v>
      </c>
      <c r="L68" s="29">
        <v>4</v>
      </c>
      <c r="M68" s="124">
        <f t="shared" si="2"/>
        <v>92</v>
      </c>
      <c r="N68" s="125">
        <f t="shared" si="3"/>
        <v>368</v>
      </c>
      <c r="O68" s="26" t="str">
        <f t="shared" si="4"/>
        <v/>
      </c>
      <c r="P68" s="27">
        <f t="shared" si="5"/>
        <v>4</v>
      </c>
    </row>
    <row r="69" spans="2:16" s="27" customFormat="1" ht="54" x14ac:dyDescent="0.3">
      <c r="B69" s="139" t="s">
        <v>161</v>
      </c>
      <c r="C69" s="25" t="s">
        <v>8</v>
      </c>
      <c r="D69" s="141" t="str">
        <f t="shared" si="0"/>
        <v>The MOFET Institute</v>
      </c>
      <c r="E69" s="141" t="str">
        <f t="shared" si="1"/>
        <v>Israel</v>
      </c>
      <c r="F69" s="139" t="s">
        <v>615</v>
      </c>
      <c r="G69" s="139" t="s">
        <v>616</v>
      </c>
      <c r="H69" s="139" t="s">
        <v>130</v>
      </c>
      <c r="I69" s="139" t="s">
        <v>617</v>
      </c>
      <c r="J69" s="75">
        <v>42658</v>
      </c>
      <c r="K69" s="75">
        <v>43190</v>
      </c>
      <c r="L69" s="29">
        <v>5</v>
      </c>
      <c r="M69" s="124">
        <f t="shared" si="2"/>
        <v>132</v>
      </c>
      <c r="N69" s="125">
        <f t="shared" si="3"/>
        <v>660</v>
      </c>
      <c r="O69" s="26" t="str">
        <f t="shared" si="4"/>
        <v/>
      </c>
      <c r="P69" s="27">
        <f t="shared" si="5"/>
        <v>5</v>
      </c>
    </row>
    <row r="70" spans="2:16" s="27" customFormat="1" ht="54" x14ac:dyDescent="0.3">
      <c r="B70" s="139" t="s">
        <v>161</v>
      </c>
      <c r="C70" s="25" t="s">
        <v>8</v>
      </c>
      <c r="D70" s="141" t="str">
        <f t="shared" si="0"/>
        <v>The MOFET Institute</v>
      </c>
      <c r="E70" s="141" t="str">
        <f t="shared" si="1"/>
        <v>Israel</v>
      </c>
      <c r="F70" s="139" t="s">
        <v>618</v>
      </c>
      <c r="G70" s="139" t="s">
        <v>616</v>
      </c>
      <c r="H70" s="139" t="s">
        <v>208</v>
      </c>
      <c r="I70" s="139" t="s">
        <v>619</v>
      </c>
      <c r="J70" s="75">
        <v>42658</v>
      </c>
      <c r="K70" s="75">
        <v>43190</v>
      </c>
      <c r="L70" s="29">
        <v>2</v>
      </c>
      <c r="M70" s="124">
        <f t="shared" si="2"/>
        <v>92</v>
      </c>
      <c r="N70" s="125">
        <f t="shared" si="3"/>
        <v>184</v>
      </c>
      <c r="O70" s="26" t="str">
        <f t="shared" si="4"/>
        <v/>
      </c>
      <c r="P70" s="27">
        <f t="shared" si="5"/>
        <v>2</v>
      </c>
    </row>
    <row r="71" spans="2:16" s="27" customFormat="1" ht="54" x14ac:dyDescent="0.3">
      <c r="B71" s="139" t="s">
        <v>160</v>
      </c>
      <c r="C71" s="25" t="s">
        <v>8</v>
      </c>
      <c r="D71" s="141" t="str">
        <f t="shared" si="0"/>
        <v>The MOFET Institute</v>
      </c>
      <c r="E71" s="141" t="str">
        <f t="shared" si="1"/>
        <v>Israel</v>
      </c>
      <c r="F71" s="139" t="s">
        <v>620</v>
      </c>
      <c r="G71" s="139" t="s">
        <v>616</v>
      </c>
      <c r="H71" s="139" t="s">
        <v>130</v>
      </c>
      <c r="I71" s="139" t="s">
        <v>621</v>
      </c>
      <c r="J71" s="75">
        <v>42658</v>
      </c>
      <c r="K71" s="75">
        <v>43190</v>
      </c>
      <c r="L71" s="29">
        <v>21</v>
      </c>
      <c r="M71" s="124">
        <f t="shared" si="2"/>
        <v>132</v>
      </c>
      <c r="N71" s="125">
        <f t="shared" si="3"/>
        <v>2772</v>
      </c>
      <c r="O71" s="26" t="str">
        <f t="shared" si="4"/>
        <v/>
      </c>
      <c r="P71" s="27">
        <f t="shared" si="5"/>
        <v>21</v>
      </c>
    </row>
    <row r="72" spans="2:16" s="27" customFormat="1" ht="36" x14ac:dyDescent="0.3">
      <c r="B72" s="139" t="s">
        <v>160</v>
      </c>
      <c r="C72" s="25" t="s">
        <v>8</v>
      </c>
      <c r="D72" s="141" t="str">
        <f t="shared" ref="D72:D135" si="6">IFERROR(IF(VLOOKUP(C72,PartnerN°Ref,2,FALSE)=0,"",VLOOKUP(C72,PartnerN°Ref,2,FALSE)),"")</f>
        <v>The MOFET Institute</v>
      </c>
      <c r="E72" s="141" t="str">
        <f t="shared" ref="E72:E135" si="7">IFERROR(IF(VLOOKUP(C72,PartnerN°Ref,3,FALSE)=0,"",VLOOKUP(C72,PartnerN°Ref,3,FALSE)),"")</f>
        <v>Israel</v>
      </c>
      <c r="F72" s="139" t="s">
        <v>622</v>
      </c>
      <c r="G72" s="139" t="s">
        <v>616</v>
      </c>
      <c r="H72" s="139" t="s">
        <v>208</v>
      </c>
      <c r="I72" s="139" t="s">
        <v>623</v>
      </c>
      <c r="J72" s="75">
        <v>42658</v>
      </c>
      <c r="K72" s="75">
        <v>43190</v>
      </c>
      <c r="L72" s="29">
        <v>2</v>
      </c>
      <c r="M72" s="124">
        <f t="shared" ref="M72:M135" si="8">IF(O72="Error",0,IFERROR(INDEX(Rates,MATCH(E72,CountryALL,0),MATCH(H72,Category,0)),0))</f>
        <v>92</v>
      </c>
      <c r="N72" s="125">
        <f t="shared" ref="N72:N135" si="9">IF(O72="Error",0,IF(L72&gt;((K72-J72)+1),((K72-J72)+1)*M72,L72*M72))</f>
        <v>184</v>
      </c>
      <c r="O72" s="26" t="str">
        <f t="shared" ref="O72:O135" si="10">IF(OR(COUNTBLANK(B72:L72)&gt;0,COUNTIF(WorkPackage,B72)=0,COUNTIF(PartnerN°,C72)=0,COUNTIF(CountryALL,E72)=0,COUNTIF(StaffCat,H72)=0,(K72-J72)&lt;0,ISNUMBER(L72)=FALSE,IF(ISNUMBER(L72)=TRUE,L72=INT(L72*1)/1=FALSE)),"Error","")</f>
        <v/>
      </c>
      <c r="P72" s="27">
        <f t="shared" ref="P72:P135" si="11">IF(L72&gt;(K72-J72)+1,(K72-J72)+1,L72)</f>
        <v>2</v>
      </c>
    </row>
    <row r="73" spans="2:16" s="27" customFormat="1" ht="36" x14ac:dyDescent="0.3">
      <c r="B73" s="139" t="s">
        <v>210</v>
      </c>
      <c r="C73" s="25" t="s">
        <v>8</v>
      </c>
      <c r="D73" s="141" t="str">
        <f t="shared" si="6"/>
        <v>The MOFET Institute</v>
      </c>
      <c r="E73" s="141" t="str">
        <f t="shared" si="7"/>
        <v>Israel</v>
      </c>
      <c r="F73" s="139" t="s">
        <v>624</v>
      </c>
      <c r="G73" s="139" t="s">
        <v>616</v>
      </c>
      <c r="H73" s="139" t="s">
        <v>131</v>
      </c>
      <c r="I73" s="139" t="s">
        <v>625</v>
      </c>
      <c r="J73" s="75">
        <v>42658</v>
      </c>
      <c r="K73" s="75">
        <v>43190</v>
      </c>
      <c r="L73" s="29">
        <v>2</v>
      </c>
      <c r="M73" s="124">
        <f t="shared" si="8"/>
        <v>166</v>
      </c>
      <c r="N73" s="125">
        <f t="shared" si="9"/>
        <v>332</v>
      </c>
      <c r="O73" s="26" t="str">
        <f t="shared" si="10"/>
        <v/>
      </c>
      <c r="P73" s="27">
        <f t="shared" si="11"/>
        <v>2</v>
      </c>
    </row>
    <row r="74" spans="2:16" s="27" customFormat="1" ht="54" x14ac:dyDescent="0.3">
      <c r="B74" s="139" t="s">
        <v>210</v>
      </c>
      <c r="C74" s="25" t="s">
        <v>8</v>
      </c>
      <c r="D74" s="141" t="str">
        <f t="shared" si="6"/>
        <v>The MOFET Institute</v>
      </c>
      <c r="E74" s="141" t="str">
        <f t="shared" si="7"/>
        <v>Israel</v>
      </c>
      <c r="F74" s="139" t="s">
        <v>626</v>
      </c>
      <c r="G74" s="139" t="s">
        <v>616</v>
      </c>
      <c r="H74" s="139" t="s">
        <v>130</v>
      </c>
      <c r="I74" s="139" t="s">
        <v>627</v>
      </c>
      <c r="J74" s="75">
        <v>42658</v>
      </c>
      <c r="K74" s="75">
        <v>43190</v>
      </c>
      <c r="L74" s="29">
        <v>5</v>
      </c>
      <c r="M74" s="124">
        <f t="shared" si="8"/>
        <v>132</v>
      </c>
      <c r="N74" s="125">
        <f t="shared" si="9"/>
        <v>660</v>
      </c>
      <c r="O74" s="26" t="str">
        <f t="shared" si="10"/>
        <v/>
      </c>
      <c r="P74" s="27">
        <f t="shared" si="11"/>
        <v>5</v>
      </c>
    </row>
    <row r="75" spans="2:16" s="27" customFormat="1" ht="36" x14ac:dyDescent="0.3">
      <c r="B75" s="139" t="s">
        <v>210</v>
      </c>
      <c r="C75" s="25" t="s">
        <v>8</v>
      </c>
      <c r="D75" s="141" t="str">
        <f t="shared" si="6"/>
        <v>The MOFET Institute</v>
      </c>
      <c r="E75" s="141" t="str">
        <f t="shared" si="7"/>
        <v>Israel</v>
      </c>
      <c r="F75" s="139" t="s">
        <v>628</v>
      </c>
      <c r="G75" s="139" t="s">
        <v>616</v>
      </c>
      <c r="H75" s="139" t="s">
        <v>208</v>
      </c>
      <c r="I75" s="139" t="s">
        <v>629</v>
      </c>
      <c r="J75" s="75">
        <v>42658</v>
      </c>
      <c r="K75" s="75">
        <v>43190</v>
      </c>
      <c r="L75" s="29">
        <v>1</v>
      </c>
      <c r="M75" s="124">
        <f t="shared" si="8"/>
        <v>92</v>
      </c>
      <c r="N75" s="125">
        <f t="shared" si="9"/>
        <v>92</v>
      </c>
      <c r="O75" s="26" t="str">
        <f t="shared" si="10"/>
        <v/>
      </c>
      <c r="P75" s="27">
        <f t="shared" si="11"/>
        <v>1</v>
      </c>
    </row>
    <row r="76" spans="2:16" s="27" customFormat="1" ht="54" x14ac:dyDescent="0.3">
      <c r="B76" s="139" t="s">
        <v>211</v>
      </c>
      <c r="C76" s="25" t="s">
        <v>8</v>
      </c>
      <c r="D76" s="141" t="str">
        <f t="shared" si="6"/>
        <v>The MOFET Institute</v>
      </c>
      <c r="E76" s="141" t="str">
        <f t="shared" si="7"/>
        <v>Israel</v>
      </c>
      <c r="F76" s="139" t="s">
        <v>630</v>
      </c>
      <c r="G76" s="139" t="s">
        <v>616</v>
      </c>
      <c r="H76" s="139" t="s">
        <v>130</v>
      </c>
      <c r="I76" s="139" t="s">
        <v>631</v>
      </c>
      <c r="J76" s="75">
        <v>42658</v>
      </c>
      <c r="K76" s="75">
        <v>43190</v>
      </c>
      <c r="L76" s="29">
        <v>2</v>
      </c>
      <c r="M76" s="124">
        <f t="shared" si="8"/>
        <v>132</v>
      </c>
      <c r="N76" s="125">
        <f t="shared" si="9"/>
        <v>264</v>
      </c>
      <c r="O76" s="26" t="str">
        <f t="shared" si="10"/>
        <v/>
      </c>
      <c r="P76" s="27">
        <f t="shared" si="11"/>
        <v>2</v>
      </c>
    </row>
    <row r="77" spans="2:16" s="27" customFormat="1" ht="54" x14ac:dyDescent="0.3">
      <c r="B77" s="139" t="s">
        <v>162</v>
      </c>
      <c r="C77" s="25" t="s">
        <v>8</v>
      </c>
      <c r="D77" s="141" t="str">
        <f t="shared" si="6"/>
        <v>The MOFET Institute</v>
      </c>
      <c r="E77" s="141" t="str">
        <f t="shared" si="7"/>
        <v>Israel</v>
      </c>
      <c r="F77" s="139" t="s">
        <v>632</v>
      </c>
      <c r="G77" s="139" t="s">
        <v>616</v>
      </c>
      <c r="H77" s="139" t="s">
        <v>131</v>
      </c>
      <c r="I77" s="139" t="s">
        <v>633</v>
      </c>
      <c r="J77" s="75">
        <v>42658</v>
      </c>
      <c r="K77" s="75">
        <v>43190</v>
      </c>
      <c r="L77" s="29">
        <v>3</v>
      </c>
      <c r="M77" s="124">
        <f t="shared" si="8"/>
        <v>166</v>
      </c>
      <c r="N77" s="125">
        <f t="shared" si="9"/>
        <v>498</v>
      </c>
      <c r="O77" s="26" t="str">
        <f t="shared" si="10"/>
        <v/>
      </c>
      <c r="P77" s="27">
        <f t="shared" si="11"/>
        <v>3</v>
      </c>
    </row>
    <row r="78" spans="2:16" s="27" customFormat="1" ht="54" x14ac:dyDescent="0.3">
      <c r="B78" s="139" t="s">
        <v>162</v>
      </c>
      <c r="C78" s="25" t="s">
        <v>8</v>
      </c>
      <c r="D78" s="141" t="str">
        <f t="shared" si="6"/>
        <v>The MOFET Institute</v>
      </c>
      <c r="E78" s="141" t="str">
        <f t="shared" si="7"/>
        <v>Israel</v>
      </c>
      <c r="F78" s="139" t="s">
        <v>634</v>
      </c>
      <c r="G78" s="139" t="s">
        <v>616</v>
      </c>
      <c r="H78" s="139" t="s">
        <v>130</v>
      </c>
      <c r="I78" s="139" t="s">
        <v>635</v>
      </c>
      <c r="J78" s="75">
        <v>42658</v>
      </c>
      <c r="K78" s="75">
        <v>43190</v>
      </c>
      <c r="L78" s="29">
        <v>4</v>
      </c>
      <c r="M78" s="124">
        <f t="shared" si="8"/>
        <v>132</v>
      </c>
      <c r="N78" s="125">
        <f t="shared" si="9"/>
        <v>528</v>
      </c>
      <c r="O78" s="26" t="str">
        <f t="shared" si="10"/>
        <v/>
      </c>
      <c r="P78" s="27">
        <f t="shared" si="11"/>
        <v>4</v>
      </c>
    </row>
    <row r="79" spans="2:16" s="27" customFormat="1" ht="36" x14ac:dyDescent="0.3">
      <c r="B79" s="139" t="s">
        <v>162</v>
      </c>
      <c r="C79" s="25" t="s">
        <v>8</v>
      </c>
      <c r="D79" s="141" t="str">
        <f t="shared" si="6"/>
        <v>The MOFET Institute</v>
      </c>
      <c r="E79" s="141" t="str">
        <f t="shared" si="7"/>
        <v>Israel</v>
      </c>
      <c r="F79" s="139" t="s">
        <v>636</v>
      </c>
      <c r="G79" s="139" t="s">
        <v>616</v>
      </c>
      <c r="H79" s="139" t="s">
        <v>208</v>
      </c>
      <c r="I79" s="139" t="s">
        <v>637</v>
      </c>
      <c r="J79" s="75">
        <v>42658</v>
      </c>
      <c r="K79" s="75">
        <v>43190</v>
      </c>
      <c r="L79" s="29">
        <v>2</v>
      </c>
      <c r="M79" s="124">
        <f t="shared" si="8"/>
        <v>92</v>
      </c>
      <c r="N79" s="125">
        <f t="shared" si="9"/>
        <v>184</v>
      </c>
      <c r="O79" s="26" t="str">
        <f t="shared" si="10"/>
        <v/>
      </c>
      <c r="P79" s="27">
        <f t="shared" si="11"/>
        <v>2</v>
      </c>
    </row>
    <row r="80" spans="2:16" s="27" customFormat="1" ht="36" x14ac:dyDescent="0.3">
      <c r="B80" s="139" t="s">
        <v>161</v>
      </c>
      <c r="C80" s="25" t="s">
        <v>8</v>
      </c>
      <c r="D80" s="141" t="str">
        <f t="shared" si="6"/>
        <v>The MOFET Institute</v>
      </c>
      <c r="E80" s="141" t="str">
        <f t="shared" si="7"/>
        <v>Israel</v>
      </c>
      <c r="F80" s="139" t="s">
        <v>638</v>
      </c>
      <c r="G80" s="139" t="s">
        <v>639</v>
      </c>
      <c r="H80" s="139" t="s">
        <v>131</v>
      </c>
      <c r="I80" s="139" t="s">
        <v>640</v>
      </c>
      <c r="J80" s="75">
        <v>42658</v>
      </c>
      <c r="K80" s="75">
        <v>43190</v>
      </c>
      <c r="L80" s="29">
        <v>1</v>
      </c>
      <c r="M80" s="124">
        <f t="shared" si="8"/>
        <v>166</v>
      </c>
      <c r="N80" s="125">
        <f t="shared" si="9"/>
        <v>166</v>
      </c>
      <c r="O80" s="26" t="str">
        <f t="shared" si="10"/>
        <v/>
      </c>
      <c r="P80" s="27">
        <f t="shared" si="11"/>
        <v>1</v>
      </c>
    </row>
    <row r="81" spans="2:16" s="27" customFormat="1" ht="54" x14ac:dyDescent="0.3">
      <c r="B81" s="139" t="s">
        <v>161</v>
      </c>
      <c r="C81" s="25" t="s">
        <v>8</v>
      </c>
      <c r="D81" s="141" t="str">
        <f t="shared" si="6"/>
        <v>The MOFET Institute</v>
      </c>
      <c r="E81" s="141" t="str">
        <f t="shared" si="7"/>
        <v>Israel</v>
      </c>
      <c r="F81" s="139" t="s">
        <v>641</v>
      </c>
      <c r="G81" s="139" t="s">
        <v>639</v>
      </c>
      <c r="H81" s="139" t="s">
        <v>130</v>
      </c>
      <c r="I81" s="139" t="s">
        <v>642</v>
      </c>
      <c r="J81" s="75">
        <v>42658</v>
      </c>
      <c r="K81" s="75">
        <v>43190</v>
      </c>
      <c r="L81" s="29">
        <v>5</v>
      </c>
      <c r="M81" s="124">
        <f t="shared" si="8"/>
        <v>132</v>
      </c>
      <c r="N81" s="125">
        <f t="shared" si="9"/>
        <v>660</v>
      </c>
      <c r="O81" s="26" t="str">
        <f t="shared" si="10"/>
        <v/>
      </c>
      <c r="P81" s="27">
        <f t="shared" si="11"/>
        <v>5</v>
      </c>
    </row>
    <row r="82" spans="2:16" s="27" customFormat="1" ht="54" x14ac:dyDescent="0.3">
      <c r="B82" s="139" t="s">
        <v>160</v>
      </c>
      <c r="C82" s="25" t="s">
        <v>8</v>
      </c>
      <c r="D82" s="141" t="str">
        <f t="shared" si="6"/>
        <v>The MOFET Institute</v>
      </c>
      <c r="E82" s="141" t="str">
        <f t="shared" si="7"/>
        <v>Israel</v>
      </c>
      <c r="F82" s="139" t="s">
        <v>643</v>
      </c>
      <c r="G82" s="139" t="s">
        <v>639</v>
      </c>
      <c r="H82" s="139" t="s">
        <v>131</v>
      </c>
      <c r="I82" s="139" t="s">
        <v>644</v>
      </c>
      <c r="J82" s="75">
        <v>42658</v>
      </c>
      <c r="K82" s="75">
        <v>43190</v>
      </c>
      <c r="L82" s="29">
        <v>5</v>
      </c>
      <c r="M82" s="124">
        <f t="shared" si="8"/>
        <v>166</v>
      </c>
      <c r="N82" s="125">
        <f t="shared" si="9"/>
        <v>830</v>
      </c>
      <c r="O82" s="26" t="str">
        <f t="shared" si="10"/>
        <v/>
      </c>
      <c r="P82" s="27">
        <f t="shared" si="11"/>
        <v>5</v>
      </c>
    </row>
    <row r="83" spans="2:16" s="27" customFormat="1" ht="72" x14ac:dyDescent="0.3">
      <c r="B83" s="139" t="s">
        <v>160</v>
      </c>
      <c r="C83" s="25" t="s">
        <v>8</v>
      </c>
      <c r="D83" s="141" t="str">
        <f t="shared" si="6"/>
        <v>The MOFET Institute</v>
      </c>
      <c r="E83" s="141" t="str">
        <f t="shared" si="7"/>
        <v>Israel</v>
      </c>
      <c r="F83" s="139" t="s">
        <v>645</v>
      </c>
      <c r="G83" s="139" t="s">
        <v>639</v>
      </c>
      <c r="H83" s="139" t="s">
        <v>130</v>
      </c>
      <c r="I83" s="139" t="s">
        <v>646</v>
      </c>
      <c r="J83" s="75">
        <v>42658</v>
      </c>
      <c r="K83" s="75">
        <v>43190</v>
      </c>
      <c r="L83" s="29">
        <v>20</v>
      </c>
      <c r="M83" s="124">
        <f t="shared" si="8"/>
        <v>132</v>
      </c>
      <c r="N83" s="125">
        <f t="shared" si="9"/>
        <v>2640</v>
      </c>
      <c r="O83" s="26" t="str">
        <f t="shared" si="10"/>
        <v/>
      </c>
      <c r="P83" s="27">
        <f t="shared" si="11"/>
        <v>20</v>
      </c>
    </row>
    <row r="84" spans="2:16" s="27" customFormat="1" ht="72" x14ac:dyDescent="0.3">
      <c r="B84" s="139" t="s">
        <v>160</v>
      </c>
      <c r="C84" s="25" t="s">
        <v>8</v>
      </c>
      <c r="D84" s="141" t="str">
        <f t="shared" si="6"/>
        <v>The MOFET Institute</v>
      </c>
      <c r="E84" s="141" t="str">
        <f t="shared" si="7"/>
        <v>Israel</v>
      </c>
      <c r="F84" s="139" t="s">
        <v>647</v>
      </c>
      <c r="G84" s="139" t="s">
        <v>639</v>
      </c>
      <c r="H84" s="139" t="s">
        <v>130</v>
      </c>
      <c r="I84" s="139" t="s">
        <v>646</v>
      </c>
      <c r="J84" s="75">
        <v>42658</v>
      </c>
      <c r="K84" s="75">
        <v>43190</v>
      </c>
      <c r="L84" s="29">
        <v>1</v>
      </c>
      <c r="M84" s="124">
        <f t="shared" si="8"/>
        <v>132</v>
      </c>
      <c r="N84" s="125">
        <f t="shared" si="9"/>
        <v>132</v>
      </c>
      <c r="O84" s="26" t="str">
        <f t="shared" si="10"/>
        <v/>
      </c>
      <c r="P84" s="27">
        <f t="shared" si="11"/>
        <v>1</v>
      </c>
    </row>
    <row r="85" spans="2:16" s="27" customFormat="1" ht="54" x14ac:dyDescent="0.3">
      <c r="B85" s="139" t="s">
        <v>210</v>
      </c>
      <c r="C85" s="25" t="s">
        <v>8</v>
      </c>
      <c r="D85" s="141" t="str">
        <f t="shared" si="6"/>
        <v>The MOFET Institute</v>
      </c>
      <c r="E85" s="141" t="str">
        <f t="shared" si="7"/>
        <v>Israel</v>
      </c>
      <c r="F85" s="139" t="s">
        <v>648</v>
      </c>
      <c r="G85" s="139" t="s">
        <v>639</v>
      </c>
      <c r="H85" s="139" t="s">
        <v>130</v>
      </c>
      <c r="I85" s="139" t="s">
        <v>649</v>
      </c>
      <c r="J85" s="75">
        <v>42658</v>
      </c>
      <c r="K85" s="75">
        <v>43190</v>
      </c>
      <c r="L85" s="29">
        <v>5</v>
      </c>
      <c r="M85" s="124">
        <f t="shared" si="8"/>
        <v>132</v>
      </c>
      <c r="N85" s="125">
        <f t="shared" si="9"/>
        <v>660</v>
      </c>
      <c r="O85" s="26" t="str">
        <f t="shared" si="10"/>
        <v/>
      </c>
      <c r="P85" s="27">
        <f t="shared" si="11"/>
        <v>5</v>
      </c>
    </row>
    <row r="86" spans="2:16" s="27" customFormat="1" ht="54" x14ac:dyDescent="0.3">
      <c r="B86" s="139" t="s">
        <v>211</v>
      </c>
      <c r="C86" s="25" t="s">
        <v>8</v>
      </c>
      <c r="D86" s="141" t="str">
        <f t="shared" si="6"/>
        <v>The MOFET Institute</v>
      </c>
      <c r="E86" s="141" t="str">
        <f t="shared" si="7"/>
        <v>Israel</v>
      </c>
      <c r="F86" s="139" t="s">
        <v>650</v>
      </c>
      <c r="G86" s="139" t="s">
        <v>639</v>
      </c>
      <c r="H86" s="139" t="s">
        <v>130</v>
      </c>
      <c r="I86" s="139" t="s">
        <v>631</v>
      </c>
      <c r="J86" s="75">
        <v>42658</v>
      </c>
      <c r="K86" s="75">
        <v>43190</v>
      </c>
      <c r="L86" s="29">
        <v>5</v>
      </c>
      <c r="M86" s="124">
        <f t="shared" si="8"/>
        <v>132</v>
      </c>
      <c r="N86" s="125">
        <f t="shared" si="9"/>
        <v>660</v>
      </c>
      <c r="O86" s="26" t="str">
        <f t="shared" si="10"/>
        <v/>
      </c>
      <c r="P86" s="27">
        <f t="shared" si="11"/>
        <v>5</v>
      </c>
    </row>
    <row r="87" spans="2:16" s="27" customFormat="1" ht="36" x14ac:dyDescent="0.3">
      <c r="B87" s="139" t="s">
        <v>162</v>
      </c>
      <c r="C87" s="25" t="s">
        <v>8</v>
      </c>
      <c r="D87" s="141" t="str">
        <f t="shared" si="6"/>
        <v>The MOFET Institute</v>
      </c>
      <c r="E87" s="141" t="str">
        <f t="shared" si="7"/>
        <v>Israel</v>
      </c>
      <c r="F87" s="139" t="s">
        <v>651</v>
      </c>
      <c r="G87" s="139" t="s">
        <v>639</v>
      </c>
      <c r="H87" s="139" t="s">
        <v>131</v>
      </c>
      <c r="I87" s="139" t="s">
        <v>652</v>
      </c>
      <c r="J87" s="75">
        <v>42658</v>
      </c>
      <c r="K87" s="75">
        <v>43190</v>
      </c>
      <c r="L87" s="29">
        <v>6</v>
      </c>
      <c r="M87" s="124">
        <f t="shared" si="8"/>
        <v>166</v>
      </c>
      <c r="N87" s="125">
        <f t="shared" si="9"/>
        <v>996</v>
      </c>
      <c r="O87" s="26" t="str">
        <f t="shared" si="10"/>
        <v/>
      </c>
      <c r="P87" s="27">
        <f t="shared" si="11"/>
        <v>6</v>
      </c>
    </row>
    <row r="88" spans="2:16" s="27" customFormat="1" ht="54" x14ac:dyDescent="0.3">
      <c r="B88" s="139" t="s">
        <v>162</v>
      </c>
      <c r="C88" s="25" t="s">
        <v>8</v>
      </c>
      <c r="D88" s="141" t="str">
        <f t="shared" si="6"/>
        <v>The MOFET Institute</v>
      </c>
      <c r="E88" s="141" t="str">
        <f t="shared" si="7"/>
        <v>Israel</v>
      </c>
      <c r="F88" s="139" t="s">
        <v>653</v>
      </c>
      <c r="G88" s="139" t="s">
        <v>639</v>
      </c>
      <c r="H88" s="139" t="s">
        <v>130</v>
      </c>
      <c r="I88" s="139" t="s">
        <v>654</v>
      </c>
      <c r="J88" s="75">
        <v>42658</v>
      </c>
      <c r="K88" s="75">
        <v>43190</v>
      </c>
      <c r="L88" s="29">
        <v>6</v>
      </c>
      <c r="M88" s="124">
        <f t="shared" si="8"/>
        <v>132</v>
      </c>
      <c r="N88" s="125">
        <f t="shared" si="9"/>
        <v>792</v>
      </c>
      <c r="O88" s="26" t="str">
        <f t="shared" si="10"/>
        <v/>
      </c>
      <c r="P88" s="27">
        <f t="shared" si="11"/>
        <v>6</v>
      </c>
    </row>
    <row r="89" spans="2:16" s="27" customFormat="1" ht="36" x14ac:dyDescent="0.3">
      <c r="B89" s="139" t="s">
        <v>162</v>
      </c>
      <c r="C89" s="25" t="s">
        <v>8</v>
      </c>
      <c r="D89" s="141" t="str">
        <f t="shared" si="6"/>
        <v>The MOFET Institute</v>
      </c>
      <c r="E89" s="141" t="str">
        <f t="shared" si="7"/>
        <v>Israel</v>
      </c>
      <c r="F89" s="139" t="s">
        <v>655</v>
      </c>
      <c r="G89" s="139" t="s">
        <v>639</v>
      </c>
      <c r="H89" s="139" t="s">
        <v>208</v>
      </c>
      <c r="I89" s="139" t="s">
        <v>656</v>
      </c>
      <c r="J89" s="75">
        <v>42658</v>
      </c>
      <c r="K89" s="75">
        <v>43190</v>
      </c>
      <c r="L89" s="29">
        <v>2</v>
      </c>
      <c r="M89" s="124">
        <f t="shared" si="8"/>
        <v>92</v>
      </c>
      <c r="N89" s="125">
        <f t="shared" si="9"/>
        <v>184</v>
      </c>
      <c r="O89" s="26" t="str">
        <f t="shared" si="10"/>
        <v/>
      </c>
      <c r="P89" s="27">
        <f t="shared" si="11"/>
        <v>2</v>
      </c>
    </row>
    <row r="90" spans="2:16" s="27" customFormat="1" ht="72" x14ac:dyDescent="0.3">
      <c r="B90" s="139" t="s">
        <v>161</v>
      </c>
      <c r="C90" s="25" t="s">
        <v>8</v>
      </c>
      <c r="D90" s="141" t="str">
        <f t="shared" si="6"/>
        <v>The MOFET Institute</v>
      </c>
      <c r="E90" s="141" t="str">
        <f t="shared" si="7"/>
        <v>Israel</v>
      </c>
      <c r="F90" s="139" t="s">
        <v>657</v>
      </c>
      <c r="G90" s="139" t="s">
        <v>658</v>
      </c>
      <c r="H90" s="139" t="s">
        <v>208</v>
      </c>
      <c r="I90" s="139" t="s">
        <v>659</v>
      </c>
      <c r="J90" s="75">
        <v>42658</v>
      </c>
      <c r="K90" s="75">
        <v>43190</v>
      </c>
      <c r="L90" s="29">
        <v>1</v>
      </c>
      <c r="M90" s="124">
        <f t="shared" si="8"/>
        <v>92</v>
      </c>
      <c r="N90" s="125">
        <f t="shared" si="9"/>
        <v>92</v>
      </c>
      <c r="O90" s="26" t="str">
        <f t="shared" si="10"/>
        <v/>
      </c>
      <c r="P90" s="27">
        <f t="shared" si="11"/>
        <v>1</v>
      </c>
    </row>
    <row r="91" spans="2:16" s="27" customFormat="1" ht="36" x14ac:dyDescent="0.3">
      <c r="B91" s="139" t="s">
        <v>160</v>
      </c>
      <c r="C91" s="25" t="s">
        <v>8</v>
      </c>
      <c r="D91" s="141" t="str">
        <f t="shared" si="6"/>
        <v>The MOFET Institute</v>
      </c>
      <c r="E91" s="141" t="str">
        <f t="shared" si="7"/>
        <v>Israel</v>
      </c>
      <c r="F91" s="139" t="s">
        <v>660</v>
      </c>
      <c r="G91" s="139" t="s">
        <v>658</v>
      </c>
      <c r="H91" s="139" t="s">
        <v>208</v>
      </c>
      <c r="I91" s="139" t="s">
        <v>661</v>
      </c>
      <c r="J91" s="75">
        <v>42658</v>
      </c>
      <c r="K91" s="75">
        <v>43190</v>
      </c>
      <c r="L91" s="29">
        <v>2</v>
      </c>
      <c r="M91" s="124">
        <f t="shared" si="8"/>
        <v>92</v>
      </c>
      <c r="N91" s="125">
        <f t="shared" si="9"/>
        <v>184</v>
      </c>
      <c r="O91" s="26" t="str">
        <f t="shared" si="10"/>
        <v/>
      </c>
      <c r="P91" s="27">
        <f t="shared" si="11"/>
        <v>2</v>
      </c>
    </row>
    <row r="92" spans="2:16" s="27" customFormat="1" ht="54" x14ac:dyDescent="0.3">
      <c r="B92" s="139" t="s">
        <v>162</v>
      </c>
      <c r="C92" s="25" t="s">
        <v>8</v>
      </c>
      <c r="D92" s="141" t="str">
        <f t="shared" si="6"/>
        <v>The MOFET Institute</v>
      </c>
      <c r="E92" s="141" t="str">
        <f t="shared" si="7"/>
        <v>Israel</v>
      </c>
      <c r="F92" s="139" t="s">
        <v>662</v>
      </c>
      <c r="G92" s="139" t="s">
        <v>658</v>
      </c>
      <c r="H92" s="139" t="s">
        <v>208</v>
      </c>
      <c r="I92" s="139" t="s">
        <v>663</v>
      </c>
      <c r="J92" s="75">
        <v>42658</v>
      </c>
      <c r="K92" s="75">
        <v>43190</v>
      </c>
      <c r="L92" s="29">
        <v>2</v>
      </c>
      <c r="M92" s="124">
        <f t="shared" si="8"/>
        <v>92</v>
      </c>
      <c r="N92" s="125">
        <f t="shared" si="9"/>
        <v>184</v>
      </c>
      <c r="O92" s="26" t="str">
        <f t="shared" si="10"/>
        <v/>
      </c>
      <c r="P92" s="27">
        <f t="shared" si="11"/>
        <v>2</v>
      </c>
    </row>
    <row r="93" spans="2:16" s="27" customFormat="1" ht="72" x14ac:dyDescent="0.3">
      <c r="B93" s="139" t="s">
        <v>161</v>
      </c>
      <c r="C93" s="25" t="s">
        <v>8</v>
      </c>
      <c r="D93" s="141" t="str">
        <f t="shared" si="6"/>
        <v>The MOFET Institute</v>
      </c>
      <c r="E93" s="141" t="str">
        <f t="shared" si="7"/>
        <v>Israel</v>
      </c>
      <c r="F93" s="139" t="s">
        <v>664</v>
      </c>
      <c r="G93" s="139" t="s">
        <v>665</v>
      </c>
      <c r="H93" s="139" t="s">
        <v>131</v>
      </c>
      <c r="I93" s="139" t="s">
        <v>666</v>
      </c>
      <c r="J93" s="75">
        <v>42658</v>
      </c>
      <c r="K93" s="75">
        <v>43190</v>
      </c>
      <c r="L93" s="29">
        <v>2</v>
      </c>
      <c r="M93" s="124">
        <f t="shared" si="8"/>
        <v>166</v>
      </c>
      <c r="N93" s="125">
        <f t="shared" si="9"/>
        <v>332</v>
      </c>
      <c r="O93" s="26" t="str">
        <f t="shared" si="10"/>
        <v/>
      </c>
      <c r="P93" s="27">
        <f t="shared" si="11"/>
        <v>2</v>
      </c>
    </row>
    <row r="94" spans="2:16" s="27" customFormat="1" ht="72" x14ac:dyDescent="0.3">
      <c r="B94" s="139" t="s">
        <v>160</v>
      </c>
      <c r="C94" s="25" t="s">
        <v>8</v>
      </c>
      <c r="D94" s="141" t="str">
        <f t="shared" si="6"/>
        <v>The MOFET Institute</v>
      </c>
      <c r="E94" s="141" t="str">
        <f t="shared" si="7"/>
        <v>Israel</v>
      </c>
      <c r="F94" s="139" t="s">
        <v>664</v>
      </c>
      <c r="G94" s="139" t="s">
        <v>665</v>
      </c>
      <c r="H94" s="139" t="s">
        <v>131</v>
      </c>
      <c r="I94" s="139" t="s">
        <v>667</v>
      </c>
      <c r="J94" s="75">
        <v>42658</v>
      </c>
      <c r="K94" s="75">
        <v>43190</v>
      </c>
      <c r="L94" s="29">
        <v>1</v>
      </c>
      <c r="M94" s="124">
        <f t="shared" si="8"/>
        <v>166</v>
      </c>
      <c r="N94" s="125">
        <f t="shared" si="9"/>
        <v>166</v>
      </c>
      <c r="O94" s="26" t="str">
        <f t="shared" si="10"/>
        <v/>
      </c>
      <c r="P94" s="27">
        <f t="shared" si="11"/>
        <v>1</v>
      </c>
    </row>
    <row r="95" spans="2:16" s="27" customFormat="1" ht="90" x14ac:dyDescent="0.3">
      <c r="B95" s="139" t="s">
        <v>160</v>
      </c>
      <c r="C95" s="25" t="s">
        <v>8</v>
      </c>
      <c r="D95" s="141" t="str">
        <f t="shared" si="6"/>
        <v>The MOFET Institute</v>
      </c>
      <c r="E95" s="141" t="str">
        <f t="shared" si="7"/>
        <v>Israel</v>
      </c>
      <c r="F95" s="139" t="s">
        <v>668</v>
      </c>
      <c r="G95" s="139" t="s">
        <v>665</v>
      </c>
      <c r="H95" s="139" t="s">
        <v>130</v>
      </c>
      <c r="I95" s="139" t="s">
        <v>669</v>
      </c>
      <c r="J95" s="75">
        <v>42658</v>
      </c>
      <c r="K95" s="75">
        <v>43190</v>
      </c>
      <c r="L95" s="29">
        <v>24</v>
      </c>
      <c r="M95" s="124">
        <f t="shared" si="8"/>
        <v>132</v>
      </c>
      <c r="N95" s="125">
        <f t="shared" si="9"/>
        <v>3168</v>
      </c>
      <c r="O95" s="26" t="str">
        <f t="shared" si="10"/>
        <v/>
      </c>
      <c r="P95" s="27">
        <f t="shared" si="11"/>
        <v>24</v>
      </c>
    </row>
    <row r="96" spans="2:16" s="27" customFormat="1" ht="90" x14ac:dyDescent="0.3">
      <c r="B96" s="139" t="s">
        <v>211</v>
      </c>
      <c r="C96" s="25" t="s">
        <v>8</v>
      </c>
      <c r="D96" s="141" t="str">
        <f t="shared" si="6"/>
        <v>The MOFET Institute</v>
      </c>
      <c r="E96" s="141" t="str">
        <f t="shared" si="7"/>
        <v>Israel</v>
      </c>
      <c r="F96" s="139" t="s">
        <v>670</v>
      </c>
      <c r="G96" s="139" t="s">
        <v>665</v>
      </c>
      <c r="H96" s="139" t="s">
        <v>131</v>
      </c>
      <c r="I96" s="139" t="s">
        <v>671</v>
      </c>
      <c r="J96" s="75">
        <v>42658</v>
      </c>
      <c r="K96" s="75">
        <v>43190</v>
      </c>
      <c r="L96" s="29">
        <v>1</v>
      </c>
      <c r="M96" s="124">
        <f t="shared" si="8"/>
        <v>166</v>
      </c>
      <c r="N96" s="125">
        <f t="shared" si="9"/>
        <v>166</v>
      </c>
      <c r="O96" s="26" t="str">
        <f t="shared" si="10"/>
        <v/>
      </c>
      <c r="P96" s="27">
        <f t="shared" si="11"/>
        <v>1</v>
      </c>
    </row>
    <row r="97" spans="2:16" s="27" customFormat="1" ht="126" x14ac:dyDescent="0.3">
      <c r="B97" s="139" t="s">
        <v>162</v>
      </c>
      <c r="C97" s="25" t="s">
        <v>8</v>
      </c>
      <c r="D97" s="141" t="str">
        <f t="shared" si="6"/>
        <v>The MOFET Institute</v>
      </c>
      <c r="E97" s="141" t="str">
        <f t="shared" si="7"/>
        <v>Israel</v>
      </c>
      <c r="F97" s="139" t="s">
        <v>672</v>
      </c>
      <c r="G97" s="139" t="s">
        <v>665</v>
      </c>
      <c r="H97" s="139" t="s">
        <v>131</v>
      </c>
      <c r="I97" s="139" t="s">
        <v>673</v>
      </c>
      <c r="J97" s="75">
        <v>42658</v>
      </c>
      <c r="K97" s="75">
        <v>43190</v>
      </c>
      <c r="L97" s="29">
        <v>6</v>
      </c>
      <c r="M97" s="124">
        <f t="shared" si="8"/>
        <v>166</v>
      </c>
      <c r="N97" s="125">
        <f t="shared" si="9"/>
        <v>996</v>
      </c>
      <c r="O97" s="26" t="str">
        <f t="shared" si="10"/>
        <v/>
      </c>
      <c r="P97" s="27">
        <f t="shared" si="11"/>
        <v>6</v>
      </c>
    </row>
    <row r="98" spans="2:16" s="27" customFormat="1" ht="36" x14ac:dyDescent="0.3">
      <c r="B98" s="139" t="s">
        <v>161</v>
      </c>
      <c r="C98" s="25" t="s">
        <v>8</v>
      </c>
      <c r="D98" s="141" t="str">
        <f t="shared" si="6"/>
        <v>The MOFET Institute</v>
      </c>
      <c r="E98" s="141" t="str">
        <f t="shared" si="7"/>
        <v>Israel</v>
      </c>
      <c r="F98" s="139" t="s">
        <v>674</v>
      </c>
      <c r="G98" s="139" t="s">
        <v>675</v>
      </c>
      <c r="H98" s="139" t="s">
        <v>208</v>
      </c>
      <c r="I98" s="139" t="s">
        <v>676</v>
      </c>
      <c r="J98" s="75">
        <v>42658</v>
      </c>
      <c r="K98" s="75">
        <v>43190</v>
      </c>
      <c r="L98" s="29">
        <v>1</v>
      </c>
      <c r="M98" s="124">
        <f t="shared" si="8"/>
        <v>92</v>
      </c>
      <c r="N98" s="125">
        <f t="shared" si="9"/>
        <v>92</v>
      </c>
      <c r="O98" s="26" t="str">
        <f t="shared" si="10"/>
        <v/>
      </c>
      <c r="P98" s="27">
        <f t="shared" si="11"/>
        <v>1</v>
      </c>
    </row>
    <row r="99" spans="2:16" s="27" customFormat="1" ht="36" x14ac:dyDescent="0.3">
      <c r="B99" s="139" t="s">
        <v>160</v>
      </c>
      <c r="C99" s="25" t="s">
        <v>8</v>
      </c>
      <c r="D99" s="141" t="str">
        <f t="shared" si="6"/>
        <v>The MOFET Institute</v>
      </c>
      <c r="E99" s="141" t="str">
        <f t="shared" si="7"/>
        <v>Israel</v>
      </c>
      <c r="F99" s="139" t="s">
        <v>677</v>
      </c>
      <c r="G99" s="139" t="s">
        <v>675</v>
      </c>
      <c r="H99" s="139" t="s">
        <v>131</v>
      </c>
      <c r="I99" s="139" t="s">
        <v>678</v>
      </c>
      <c r="J99" s="75">
        <v>42658</v>
      </c>
      <c r="K99" s="75">
        <v>43190</v>
      </c>
      <c r="L99" s="29">
        <v>1</v>
      </c>
      <c r="M99" s="124">
        <f t="shared" si="8"/>
        <v>166</v>
      </c>
      <c r="N99" s="125">
        <f t="shared" si="9"/>
        <v>166</v>
      </c>
      <c r="O99" s="26" t="str">
        <f t="shared" si="10"/>
        <v/>
      </c>
      <c r="P99" s="27">
        <f t="shared" si="11"/>
        <v>1</v>
      </c>
    </row>
    <row r="100" spans="2:16" s="27" customFormat="1" ht="36" x14ac:dyDescent="0.3">
      <c r="B100" s="139" t="s">
        <v>162</v>
      </c>
      <c r="C100" s="25" t="s">
        <v>8</v>
      </c>
      <c r="D100" s="141" t="str">
        <f t="shared" si="6"/>
        <v>The MOFET Institute</v>
      </c>
      <c r="E100" s="141" t="str">
        <f t="shared" si="7"/>
        <v>Israel</v>
      </c>
      <c r="F100" s="139" t="s">
        <v>679</v>
      </c>
      <c r="G100" s="139" t="s">
        <v>675</v>
      </c>
      <c r="H100" s="139" t="s">
        <v>208</v>
      </c>
      <c r="I100" s="139" t="s">
        <v>680</v>
      </c>
      <c r="J100" s="75">
        <v>42658</v>
      </c>
      <c r="K100" s="75">
        <v>43190</v>
      </c>
      <c r="L100" s="29">
        <v>11</v>
      </c>
      <c r="M100" s="124">
        <f t="shared" si="8"/>
        <v>92</v>
      </c>
      <c r="N100" s="125">
        <f t="shared" si="9"/>
        <v>1012</v>
      </c>
      <c r="O100" s="26" t="str">
        <f t="shared" si="10"/>
        <v/>
      </c>
      <c r="P100" s="27">
        <f t="shared" si="11"/>
        <v>11</v>
      </c>
    </row>
    <row r="101" spans="2:16" s="27" customFormat="1" x14ac:dyDescent="0.3">
      <c r="B101" s="139"/>
      <c r="C101" s="25"/>
      <c r="D101" s="141" t="str">
        <f t="shared" si="6"/>
        <v/>
      </c>
      <c r="E101" s="141" t="str">
        <f t="shared" si="7"/>
        <v/>
      </c>
      <c r="F101" s="139"/>
      <c r="G101" s="139"/>
      <c r="H101" s="139"/>
      <c r="I101" s="139"/>
      <c r="J101" s="75"/>
      <c r="K101" s="75"/>
      <c r="L101" s="29">
        <v>0</v>
      </c>
      <c r="M101" s="124">
        <f t="shared" si="8"/>
        <v>0</v>
      </c>
      <c r="N101" s="125">
        <f t="shared" si="9"/>
        <v>0</v>
      </c>
      <c r="O101" s="26" t="str">
        <f t="shared" si="10"/>
        <v>Error</v>
      </c>
      <c r="P101" s="27">
        <f t="shared" si="11"/>
        <v>0</v>
      </c>
    </row>
    <row r="102" spans="2:16" s="27" customFormat="1" ht="36" x14ac:dyDescent="0.3">
      <c r="B102" s="139" t="s">
        <v>160</v>
      </c>
      <c r="C102" s="25" t="s">
        <v>9</v>
      </c>
      <c r="D102" s="141" t="str">
        <f t="shared" si="6"/>
        <v>Beit Berl College</v>
      </c>
      <c r="E102" s="141" t="str">
        <f t="shared" si="7"/>
        <v>Israel</v>
      </c>
      <c r="F102" s="139" t="s">
        <v>732</v>
      </c>
      <c r="G102" s="139" t="s">
        <v>733</v>
      </c>
      <c r="H102" s="139" t="s">
        <v>130</v>
      </c>
      <c r="I102" s="139" t="s">
        <v>734</v>
      </c>
      <c r="J102" s="75">
        <v>42767</v>
      </c>
      <c r="K102" s="75">
        <v>42794</v>
      </c>
      <c r="L102" s="29">
        <v>1</v>
      </c>
      <c r="M102" s="124">
        <f t="shared" si="8"/>
        <v>132</v>
      </c>
      <c r="N102" s="125">
        <f t="shared" si="9"/>
        <v>132</v>
      </c>
      <c r="O102" s="26" t="str">
        <f t="shared" si="10"/>
        <v/>
      </c>
      <c r="P102" s="27">
        <f t="shared" si="11"/>
        <v>1</v>
      </c>
    </row>
    <row r="103" spans="2:16" s="27" customFormat="1" x14ac:dyDescent="0.3">
      <c r="B103" s="139" t="s">
        <v>162</v>
      </c>
      <c r="C103" s="25" t="s">
        <v>9</v>
      </c>
      <c r="D103" s="141" t="str">
        <f t="shared" si="6"/>
        <v>Beit Berl College</v>
      </c>
      <c r="E103" s="141" t="str">
        <f t="shared" si="7"/>
        <v>Israel</v>
      </c>
      <c r="F103" s="139" t="s">
        <v>735</v>
      </c>
      <c r="G103" s="139" t="s">
        <v>736</v>
      </c>
      <c r="H103" s="139" t="s">
        <v>208</v>
      </c>
      <c r="I103" s="139" t="s">
        <v>737</v>
      </c>
      <c r="J103" s="75">
        <v>42658</v>
      </c>
      <c r="K103" s="75">
        <v>42825</v>
      </c>
      <c r="L103" s="29">
        <v>1</v>
      </c>
      <c r="M103" s="124">
        <f t="shared" si="8"/>
        <v>92</v>
      </c>
      <c r="N103" s="125">
        <f t="shared" si="9"/>
        <v>92</v>
      </c>
      <c r="O103" s="26" t="str">
        <f t="shared" si="10"/>
        <v/>
      </c>
      <c r="P103" s="27">
        <f t="shared" si="11"/>
        <v>1</v>
      </c>
    </row>
    <row r="104" spans="2:16" s="27" customFormat="1" x14ac:dyDescent="0.3">
      <c r="B104" s="139" t="s">
        <v>161</v>
      </c>
      <c r="C104" s="25" t="s">
        <v>9</v>
      </c>
      <c r="D104" s="141" t="str">
        <f t="shared" si="6"/>
        <v>Beit Berl College</v>
      </c>
      <c r="E104" s="141" t="str">
        <f t="shared" si="7"/>
        <v>Israel</v>
      </c>
      <c r="F104" s="139" t="s">
        <v>735</v>
      </c>
      <c r="G104" s="139" t="s">
        <v>736</v>
      </c>
      <c r="H104" s="139" t="s">
        <v>208</v>
      </c>
      <c r="I104" s="139" t="s">
        <v>738</v>
      </c>
      <c r="J104" s="75">
        <v>42658</v>
      </c>
      <c r="K104" s="75">
        <v>42825</v>
      </c>
      <c r="L104" s="29">
        <v>1</v>
      </c>
      <c r="M104" s="124">
        <f t="shared" si="8"/>
        <v>92</v>
      </c>
      <c r="N104" s="125">
        <f t="shared" si="9"/>
        <v>92</v>
      </c>
      <c r="O104" s="26" t="str">
        <f t="shared" si="10"/>
        <v/>
      </c>
      <c r="P104" s="27">
        <f t="shared" si="11"/>
        <v>1</v>
      </c>
    </row>
    <row r="105" spans="2:16" s="27" customFormat="1" x14ac:dyDescent="0.3">
      <c r="B105" s="139" t="s">
        <v>160</v>
      </c>
      <c r="C105" s="25" t="s">
        <v>9</v>
      </c>
      <c r="D105" s="141" t="str">
        <f t="shared" si="6"/>
        <v>Beit Berl College</v>
      </c>
      <c r="E105" s="141" t="str">
        <f t="shared" si="7"/>
        <v>Israel</v>
      </c>
      <c r="F105" s="139" t="s">
        <v>735</v>
      </c>
      <c r="G105" s="139" t="s">
        <v>736</v>
      </c>
      <c r="H105" s="139" t="s">
        <v>208</v>
      </c>
      <c r="I105" s="139" t="s">
        <v>739</v>
      </c>
      <c r="J105" s="75">
        <v>42658</v>
      </c>
      <c r="K105" s="75">
        <v>42825</v>
      </c>
      <c r="L105" s="29">
        <v>1</v>
      </c>
      <c r="M105" s="124">
        <f t="shared" si="8"/>
        <v>92</v>
      </c>
      <c r="N105" s="125">
        <f t="shared" si="9"/>
        <v>92</v>
      </c>
      <c r="O105" s="26" t="str">
        <f t="shared" si="10"/>
        <v/>
      </c>
      <c r="P105" s="27">
        <f t="shared" si="11"/>
        <v>1</v>
      </c>
    </row>
    <row r="106" spans="2:16" s="27" customFormat="1" x14ac:dyDescent="0.3">
      <c r="B106" s="139" t="s">
        <v>161</v>
      </c>
      <c r="C106" s="25" t="s">
        <v>9</v>
      </c>
      <c r="D106" s="141" t="str">
        <f t="shared" si="6"/>
        <v>Beit Berl College</v>
      </c>
      <c r="E106" s="141" t="str">
        <f t="shared" si="7"/>
        <v>Israel</v>
      </c>
      <c r="F106" s="139" t="s">
        <v>740</v>
      </c>
      <c r="G106" s="139" t="s">
        <v>741</v>
      </c>
      <c r="H106" s="139" t="s">
        <v>130</v>
      </c>
      <c r="I106" s="139" t="s">
        <v>742</v>
      </c>
      <c r="J106" s="75">
        <v>42658</v>
      </c>
      <c r="K106" s="75">
        <v>42825</v>
      </c>
      <c r="L106" s="29">
        <v>4</v>
      </c>
      <c r="M106" s="124">
        <f t="shared" si="8"/>
        <v>132</v>
      </c>
      <c r="N106" s="125">
        <f t="shared" si="9"/>
        <v>528</v>
      </c>
      <c r="O106" s="26" t="str">
        <f t="shared" si="10"/>
        <v/>
      </c>
      <c r="P106" s="27">
        <f t="shared" si="11"/>
        <v>4</v>
      </c>
    </row>
    <row r="107" spans="2:16" s="27" customFormat="1" ht="36" x14ac:dyDescent="0.3">
      <c r="B107" s="139" t="s">
        <v>160</v>
      </c>
      <c r="C107" s="25" t="s">
        <v>9</v>
      </c>
      <c r="D107" s="141" t="str">
        <f t="shared" si="6"/>
        <v>Beit Berl College</v>
      </c>
      <c r="E107" s="141" t="str">
        <f t="shared" si="7"/>
        <v>Israel</v>
      </c>
      <c r="F107" s="139" t="s">
        <v>740</v>
      </c>
      <c r="G107" s="139" t="s">
        <v>741</v>
      </c>
      <c r="H107" s="139" t="s">
        <v>130</v>
      </c>
      <c r="I107" s="139" t="s">
        <v>743</v>
      </c>
      <c r="J107" s="75">
        <v>42658</v>
      </c>
      <c r="K107" s="75">
        <v>42825</v>
      </c>
      <c r="L107" s="29">
        <v>13</v>
      </c>
      <c r="M107" s="124">
        <f t="shared" si="8"/>
        <v>132</v>
      </c>
      <c r="N107" s="125">
        <f t="shared" si="9"/>
        <v>1716</v>
      </c>
      <c r="O107" s="26" t="str">
        <f t="shared" si="10"/>
        <v/>
      </c>
      <c r="P107" s="27">
        <f t="shared" si="11"/>
        <v>13</v>
      </c>
    </row>
    <row r="108" spans="2:16" s="27" customFormat="1" ht="54" x14ac:dyDescent="0.3">
      <c r="B108" s="139" t="s">
        <v>162</v>
      </c>
      <c r="C108" s="25" t="s">
        <v>9</v>
      </c>
      <c r="D108" s="141" t="str">
        <f t="shared" si="6"/>
        <v>Beit Berl College</v>
      </c>
      <c r="E108" s="141" t="str">
        <f t="shared" si="7"/>
        <v>Israel</v>
      </c>
      <c r="F108" s="139" t="s">
        <v>744</v>
      </c>
      <c r="G108" s="139" t="s">
        <v>745</v>
      </c>
      <c r="H108" s="139" t="s">
        <v>130</v>
      </c>
      <c r="I108" s="139" t="s">
        <v>746</v>
      </c>
      <c r="J108" s="75">
        <v>42658</v>
      </c>
      <c r="K108" s="75">
        <v>42825</v>
      </c>
      <c r="L108" s="29">
        <v>6</v>
      </c>
      <c r="M108" s="124">
        <f t="shared" si="8"/>
        <v>132</v>
      </c>
      <c r="N108" s="125">
        <f t="shared" si="9"/>
        <v>792</v>
      </c>
      <c r="O108" s="26" t="str">
        <f t="shared" si="10"/>
        <v/>
      </c>
      <c r="P108" s="27">
        <f t="shared" si="11"/>
        <v>6</v>
      </c>
    </row>
    <row r="109" spans="2:16" s="27" customFormat="1" ht="36" x14ac:dyDescent="0.3">
      <c r="B109" s="139" t="s">
        <v>160</v>
      </c>
      <c r="C109" s="25" t="s">
        <v>9</v>
      </c>
      <c r="D109" s="141" t="str">
        <f t="shared" si="6"/>
        <v>Beit Berl College</v>
      </c>
      <c r="E109" s="141" t="str">
        <f t="shared" si="7"/>
        <v>Israel</v>
      </c>
      <c r="F109" s="139" t="s">
        <v>744</v>
      </c>
      <c r="G109" s="139" t="s">
        <v>745</v>
      </c>
      <c r="H109" s="139" t="s">
        <v>130</v>
      </c>
      <c r="I109" s="139" t="s">
        <v>747</v>
      </c>
      <c r="J109" s="75">
        <v>42658</v>
      </c>
      <c r="K109" s="75">
        <v>42825</v>
      </c>
      <c r="L109" s="29">
        <v>1</v>
      </c>
      <c r="M109" s="124">
        <f t="shared" si="8"/>
        <v>132</v>
      </c>
      <c r="N109" s="125">
        <f t="shared" si="9"/>
        <v>132</v>
      </c>
      <c r="O109" s="26" t="str">
        <f t="shared" si="10"/>
        <v/>
      </c>
      <c r="P109" s="27">
        <f t="shared" si="11"/>
        <v>1</v>
      </c>
    </row>
    <row r="110" spans="2:16" s="27" customFormat="1" ht="54" x14ac:dyDescent="0.3">
      <c r="B110" s="139" t="s">
        <v>161</v>
      </c>
      <c r="C110" s="25" t="s">
        <v>9</v>
      </c>
      <c r="D110" s="141" t="str">
        <f t="shared" si="6"/>
        <v>Beit Berl College</v>
      </c>
      <c r="E110" s="141" t="str">
        <f t="shared" si="7"/>
        <v>Israel</v>
      </c>
      <c r="F110" s="139" t="s">
        <v>748</v>
      </c>
      <c r="G110" s="139" t="s">
        <v>749</v>
      </c>
      <c r="H110" s="139" t="s">
        <v>131</v>
      </c>
      <c r="I110" s="139" t="s">
        <v>750</v>
      </c>
      <c r="J110" s="75">
        <v>42658</v>
      </c>
      <c r="K110" s="75">
        <v>42825</v>
      </c>
      <c r="L110" s="29">
        <v>2</v>
      </c>
      <c r="M110" s="124">
        <f t="shared" si="8"/>
        <v>166</v>
      </c>
      <c r="N110" s="125">
        <f t="shared" si="9"/>
        <v>332</v>
      </c>
      <c r="O110" s="26" t="str">
        <f t="shared" si="10"/>
        <v/>
      </c>
      <c r="P110" s="27">
        <f t="shared" si="11"/>
        <v>2</v>
      </c>
    </row>
    <row r="111" spans="2:16" s="27" customFormat="1" ht="36" x14ac:dyDescent="0.3">
      <c r="B111" s="139" t="s">
        <v>162</v>
      </c>
      <c r="C111" s="25" t="s">
        <v>9</v>
      </c>
      <c r="D111" s="141" t="str">
        <f t="shared" si="6"/>
        <v>Beit Berl College</v>
      </c>
      <c r="E111" s="141" t="str">
        <f t="shared" si="7"/>
        <v>Israel</v>
      </c>
      <c r="F111" s="139" t="s">
        <v>748</v>
      </c>
      <c r="G111" s="139" t="s">
        <v>749</v>
      </c>
      <c r="H111" s="139" t="s">
        <v>131</v>
      </c>
      <c r="I111" s="139" t="s">
        <v>751</v>
      </c>
      <c r="J111" s="75">
        <v>42658</v>
      </c>
      <c r="K111" s="75">
        <v>42825</v>
      </c>
      <c r="L111" s="29">
        <v>2</v>
      </c>
      <c r="M111" s="124">
        <f t="shared" si="8"/>
        <v>166</v>
      </c>
      <c r="N111" s="125">
        <f t="shared" si="9"/>
        <v>332</v>
      </c>
      <c r="O111" s="26" t="str">
        <f t="shared" si="10"/>
        <v/>
      </c>
      <c r="P111" s="27">
        <f t="shared" si="11"/>
        <v>2</v>
      </c>
    </row>
    <row r="112" spans="2:16" s="27" customFormat="1" ht="72" x14ac:dyDescent="0.3">
      <c r="B112" s="139" t="s">
        <v>160</v>
      </c>
      <c r="C112" s="25" t="s">
        <v>9</v>
      </c>
      <c r="D112" s="141" t="str">
        <f t="shared" si="6"/>
        <v>Beit Berl College</v>
      </c>
      <c r="E112" s="141" t="str">
        <f t="shared" si="7"/>
        <v>Israel</v>
      </c>
      <c r="F112" s="139" t="s">
        <v>748</v>
      </c>
      <c r="G112" s="139" t="s">
        <v>749</v>
      </c>
      <c r="H112" s="139" t="s">
        <v>131</v>
      </c>
      <c r="I112" s="139" t="s">
        <v>752</v>
      </c>
      <c r="J112" s="75">
        <v>42658</v>
      </c>
      <c r="K112" s="75">
        <v>42825</v>
      </c>
      <c r="L112" s="29">
        <v>8</v>
      </c>
      <c r="M112" s="124">
        <f t="shared" si="8"/>
        <v>166</v>
      </c>
      <c r="N112" s="125">
        <f t="shared" si="9"/>
        <v>1328</v>
      </c>
      <c r="O112" s="26" t="str">
        <f t="shared" si="10"/>
        <v/>
      </c>
      <c r="P112" s="27">
        <f t="shared" si="11"/>
        <v>8</v>
      </c>
    </row>
    <row r="113" spans="2:16" s="27" customFormat="1" ht="54" x14ac:dyDescent="0.3">
      <c r="B113" s="139" t="s">
        <v>161</v>
      </c>
      <c r="C113" s="25" t="s">
        <v>9</v>
      </c>
      <c r="D113" s="141" t="str">
        <f t="shared" si="6"/>
        <v>Beit Berl College</v>
      </c>
      <c r="E113" s="141" t="str">
        <f t="shared" si="7"/>
        <v>Israel</v>
      </c>
      <c r="F113" s="139" t="s">
        <v>753</v>
      </c>
      <c r="G113" s="139" t="s">
        <v>749</v>
      </c>
      <c r="H113" s="139" t="s">
        <v>130</v>
      </c>
      <c r="I113" s="139" t="s">
        <v>754</v>
      </c>
      <c r="J113" s="75">
        <v>42658</v>
      </c>
      <c r="K113" s="75">
        <v>42825</v>
      </c>
      <c r="L113" s="29">
        <v>5</v>
      </c>
      <c r="M113" s="124">
        <f t="shared" si="8"/>
        <v>132</v>
      </c>
      <c r="N113" s="125">
        <f t="shared" si="9"/>
        <v>660</v>
      </c>
      <c r="O113" s="26" t="str">
        <f t="shared" si="10"/>
        <v/>
      </c>
      <c r="P113" s="27">
        <f t="shared" si="11"/>
        <v>5</v>
      </c>
    </row>
    <row r="114" spans="2:16" s="27" customFormat="1" ht="36" x14ac:dyDescent="0.3">
      <c r="B114" s="139" t="s">
        <v>160</v>
      </c>
      <c r="C114" s="25" t="s">
        <v>9</v>
      </c>
      <c r="D114" s="141" t="str">
        <f t="shared" si="6"/>
        <v>Beit Berl College</v>
      </c>
      <c r="E114" s="141" t="str">
        <f t="shared" si="7"/>
        <v>Israel</v>
      </c>
      <c r="F114" s="139" t="s">
        <v>753</v>
      </c>
      <c r="G114" s="139" t="s">
        <v>749</v>
      </c>
      <c r="H114" s="139" t="s">
        <v>130</v>
      </c>
      <c r="I114" s="139" t="s">
        <v>755</v>
      </c>
      <c r="J114" s="75">
        <v>42658</v>
      </c>
      <c r="K114" s="75">
        <v>42825</v>
      </c>
      <c r="L114" s="29">
        <v>6</v>
      </c>
      <c r="M114" s="124">
        <f t="shared" si="8"/>
        <v>132</v>
      </c>
      <c r="N114" s="125">
        <f t="shared" si="9"/>
        <v>792</v>
      </c>
      <c r="O114" s="26" t="str">
        <f t="shared" si="10"/>
        <v/>
      </c>
      <c r="P114" s="27">
        <f t="shared" si="11"/>
        <v>6</v>
      </c>
    </row>
    <row r="115" spans="2:16" s="27" customFormat="1" x14ac:dyDescent="0.3">
      <c r="B115" s="139" t="s">
        <v>210</v>
      </c>
      <c r="C115" s="25" t="s">
        <v>9</v>
      </c>
      <c r="D115" s="141" t="str">
        <f t="shared" si="6"/>
        <v>Beit Berl College</v>
      </c>
      <c r="E115" s="141" t="str">
        <f t="shared" si="7"/>
        <v>Israel</v>
      </c>
      <c r="F115" s="139" t="s">
        <v>753</v>
      </c>
      <c r="G115" s="139" t="s">
        <v>749</v>
      </c>
      <c r="H115" s="139" t="s">
        <v>130</v>
      </c>
      <c r="I115" s="139" t="s">
        <v>756</v>
      </c>
      <c r="J115" s="75">
        <v>42658</v>
      </c>
      <c r="K115" s="75">
        <v>42825</v>
      </c>
      <c r="L115" s="29">
        <v>2</v>
      </c>
      <c r="M115" s="124">
        <f t="shared" si="8"/>
        <v>132</v>
      </c>
      <c r="N115" s="125">
        <f t="shared" si="9"/>
        <v>264</v>
      </c>
      <c r="O115" s="26" t="str">
        <f t="shared" si="10"/>
        <v/>
      </c>
      <c r="P115" s="27">
        <f t="shared" si="11"/>
        <v>2</v>
      </c>
    </row>
    <row r="116" spans="2:16" s="27" customFormat="1" ht="54" x14ac:dyDescent="0.3">
      <c r="B116" s="139" t="s">
        <v>160</v>
      </c>
      <c r="C116" s="25" t="s">
        <v>9</v>
      </c>
      <c r="D116" s="141" t="str">
        <f t="shared" si="6"/>
        <v>Beit Berl College</v>
      </c>
      <c r="E116" s="141" t="str">
        <f t="shared" si="7"/>
        <v>Israel</v>
      </c>
      <c r="F116" s="139" t="s">
        <v>757</v>
      </c>
      <c r="G116" s="139" t="s">
        <v>741</v>
      </c>
      <c r="H116" s="139" t="s">
        <v>130</v>
      </c>
      <c r="I116" s="139" t="s">
        <v>758</v>
      </c>
      <c r="J116" s="75">
        <v>42826</v>
      </c>
      <c r="K116" s="75">
        <v>42916</v>
      </c>
      <c r="L116" s="29">
        <v>5</v>
      </c>
      <c r="M116" s="124">
        <f t="shared" si="8"/>
        <v>132</v>
      </c>
      <c r="N116" s="125">
        <f t="shared" si="9"/>
        <v>660</v>
      </c>
      <c r="O116" s="26" t="str">
        <f t="shared" si="10"/>
        <v/>
      </c>
      <c r="P116" s="27">
        <f t="shared" si="11"/>
        <v>5</v>
      </c>
    </row>
    <row r="117" spans="2:16" s="27" customFormat="1" ht="36" x14ac:dyDescent="0.3">
      <c r="B117" s="139" t="s">
        <v>162</v>
      </c>
      <c r="C117" s="25" t="s">
        <v>9</v>
      </c>
      <c r="D117" s="141" t="str">
        <f t="shared" si="6"/>
        <v>Beit Berl College</v>
      </c>
      <c r="E117" s="141" t="str">
        <f t="shared" si="7"/>
        <v>Israel</v>
      </c>
      <c r="F117" s="139" t="s">
        <v>757</v>
      </c>
      <c r="G117" s="139" t="s">
        <v>741</v>
      </c>
      <c r="H117" s="139" t="s">
        <v>130</v>
      </c>
      <c r="I117" s="139" t="s">
        <v>759</v>
      </c>
      <c r="J117" s="75">
        <v>42826</v>
      </c>
      <c r="K117" s="75">
        <v>42916</v>
      </c>
      <c r="L117" s="29">
        <v>1</v>
      </c>
      <c r="M117" s="124">
        <f t="shared" si="8"/>
        <v>132</v>
      </c>
      <c r="N117" s="125">
        <f t="shared" si="9"/>
        <v>132</v>
      </c>
      <c r="O117" s="26" t="str">
        <f t="shared" si="10"/>
        <v/>
      </c>
      <c r="P117" s="27">
        <f t="shared" si="11"/>
        <v>1</v>
      </c>
    </row>
    <row r="118" spans="2:16" s="27" customFormat="1" ht="36" x14ac:dyDescent="0.3">
      <c r="B118" s="139" t="s">
        <v>162</v>
      </c>
      <c r="C118" s="25" t="s">
        <v>9</v>
      </c>
      <c r="D118" s="141" t="str">
        <f t="shared" si="6"/>
        <v>Beit Berl College</v>
      </c>
      <c r="E118" s="141" t="str">
        <f t="shared" si="7"/>
        <v>Israel</v>
      </c>
      <c r="F118" s="139" t="s">
        <v>760</v>
      </c>
      <c r="G118" s="139" t="s">
        <v>761</v>
      </c>
      <c r="H118" s="139" t="s">
        <v>130</v>
      </c>
      <c r="I118" s="139" t="s">
        <v>762</v>
      </c>
      <c r="J118" s="75">
        <v>42887</v>
      </c>
      <c r="K118" s="75">
        <v>42916</v>
      </c>
      <c r="L118" s="29">
        <v>1</v>
      </c>
      <c r="M118" s="124">
        <f t="shared" si="8"/>
        <v>132</v>
      </c>
      <c r="N118" s="125">
        <f t="shared" si="9"/>
        <v>132</v>
      </c>
      <c r="O118" s="26" t="str">
        <f t="shared" si="10"/>
        <v/>
      </c>
      <c r="P118" s="27">
        <f t="shared" si="11"/>
        <v>1</v>
      </c>
    </row>
    <row r="119" spans="2:16" s="27" customFormat="1" ht="36" x14ac:dyDescent="0.3">
      <c r="B119" s="139" t="s">
        <v>160</v>
      </c>
      <c r="C119" s="25" t="s">
        <v>9</v>
      </c>
      <c r="D119" s="141" t="str">
        <f t="shared" si="6"/>
        <v>Beit Berl College</v>
      </c>
      <c r="E119" s="141" t="str">
        <f t="shared" si="7"/>
        <v>Israel</v>
      </c>
      <c r="F119" s="139" t="s">
        <v>763</v>
      </c>
      <c r="G119" s="139" t="s">
        <v>764</v>
      </c>
      <c r="H119" s="139" t="s">
        <v>130</v>
      </c>
      <c r="I119" s="139" t="s">
        <v>765</v>
      </c>
      <c r="J119" s="75">
        <v>42856</v>
      </c>
      <c r="K119" s="75">
        <v>42886</v>
      </c>
      <c r="L119" s="29">
        <v>1</v>
      </c>
      <c r="M119" s="124">
        <f t="shared" si="8"/>
        <v>132</v>
      </c>
      <c r="N119" s="125">
        <f t="shared" si="9"/>
        <v>132</v>
      </c>
      <c r="O119" s="26" t="str">
        <f t="shared" si="10"/>
        <v/>
      </c>
      <c r="P119" s="27">
        <f t="shared" si="11"/>
        <v>1</v>
      </c>
    </row>
    <row r="120" spans="2:16" s="27" customFormat="1" ht="36" x14ac:dyDescent="0.3">
      <c r="B120" s="139" t="s">
        <v>160</v>
      </c>
      <c r="C120" s="25" t="s">
        <v>9</v>
      </c>
      <c r="D120" s="141" t="str">
        <f t="shared" si="6"/>
        <v>Beit Berl College</v>
      </c>
      <c r="E120" s="141" t="str">
        <f t="shared" si="7"/>
        <v>Israel</v>
      </c>
      <c r="F120" s="139" t="s">
        <v>766</v>
      </c>
      <c r="G120" s="139" t="s">
        <v>767</v>
      </c>
      <c r="H120" s="139" t="s">
        <v>130</v>
      </c>
      <c r="I120" s="139" t="s">
        <v>768</v>
      </c>
      <c r="J120" s="75">
        <v>42856</v>
      </c>
      <c r="K120" s="75">
        <v>42886</v>
      </c>
      <c r="L120" s="29">
        <v>1</v>
      </c>
      <c r="M120" s="124">
        <f t="shared" si="8"/>
        <v>132</v>
      </c>
      <c r="N120" s="125">
        <f t="shared" si="9"/>
        <v>132</v>
      </c>
      <c r="O120" s="26" t="str">
        <f t="shared" si="10"/>
        <v/>
      </c>
      <c r="P120" s="27">
        <f t="shared" si="11"/>
        <v>1</v>
      </c>
    </row>
    <row r="121" spans="2:16" s="27" customFormat="1" ht="36" x14ac:dyDescent="0.3">
      <c r="B121" s="139" t="s">
        <v>160</v>
      </c>
      <c r="C121" s="25" t="s">
        <v>9</v>
      </c>
      <c r="D121" s="141" t="str">
        <f t="shared" si="6"/>
        <v>Beit Berl College</v>
      </c>
      <c r="E121" s="141" t="str">
        <f t="shared" si="7"/>
        <v>Israel</v>
      </c>
      <c r="F121" s="139" t="s">
        <v>769</v>
      </c>
      <c r="G121" s="139" t="s">
        <v>770</v>
      </c>
      <c r="H121" s="139" t="s">
        <v>130</v>
      </c>
      <c r="I121" s="139" t="s">
        <v>768</v>
      </c>
      <c r="J121" s="75">
        <v>42856</v>
      </c>
      <c r="K121" s="75">
        <v>42886</v>
      </c>
      <c r="L121" s="29">
        <v>1</v>
      </c>
      <c r="M121" s="124">
        <f t="shared" si="8"/>
        <v>132</v>
      </c>
      <c r="N121" s="125">
        <f t="shared" si="9"/>
        <v>132</v>
      </c>
      <c r="O121" s="26" t="str">
        <f t="shared" si="10"/>
        <v/>
      </c>
      <c r="P121" s="27">
        <f t="shared" si="11"/>
        <v>1</v>
      </c>
    </row>
    <row r="122" spans="2:16" s="27" customFormat="1" ht="36" x14ac:dyDescent="0.3">
      <c r="B122" s="139" t="s">
        <v>161</v>
      </c>
      <c r="C122" s="25" t="s">
        <v>9</v>
      </c>
      <c r="D122" s="141" t="str">
        <f t="shared" si="6"/>
        <v>Beit Berl College</v>
      </c>
      <c r="E122" s="141" t="str">
        <f t="shared" si="7"/>
        <v>Israel</v>
      </c>
      <c r="F122" s="139" t="s">
        <v>771</v>
      </c>
      <c r="G122" s="139" t="s">
        <v>749</v>
      </c>
      <c r="H122" s="139" t="s">
        <v>130</v>
      </c>
      <c r="I122" s="139" t="s">
        <v>772</v>
      </c>
      <c r="J122" s="75">
        <v>42826</v>
      </c>
      <c r="K122" s="75">
        <v>42916</v>
      </c>
      <c r="L122" s="29">
        <v>1</v>
      </c>
      <c r="M122" s="124">
        <f t="shared" si="8"/>
        <v>132</v>
      </c>
      <c r="N122" s="125">
        <f t="shared" si="9"/>
        <v>132</v>
      </c>
      <c r="O122" s="26" t="str">
        <f t="shared" si="10"/>
        <v/>
      </c>
      <c r="P122" s="27">
        <f t="shared" si="11"/>
        <v>1</v>
      </c>
    </row>
    <row r="123" spans="2:16" s="27" customFormat="1" ht="90" x14ac:dyDescent="0.3">
      <c r="B123" s="139" t="s">
        <v>160</v>
      </c>
      <c r="C123" s="25" t="s">
        <v>9</v>
      </c>
      <c r="D123" s="141" t="str">
        <f t="shared" si="6"/>
        <v>Beit Berl College</v>
      </c>
      <c r="E123" s="141" t="str">
        <f t="shared" si="7"/>
        <v>Israel</v>
      </c>
      <c r="F123" s="139" t="s">
        <v>771</v>
      </c>
      <c r="G123" s="139" t="s">
        <v>749</v>
      </c>
      <c r="H123" s="139" t="s">
        <v>130</v>
      </c>
      <c r="I123" s="139" t="s">
        <v>773</v>
      </c>
      <c r="J123" s="75">
        <v>42826</v>
      </c>
      <c r="K123" s="75">
        <v>42916</v>
      </c>
      <c r="L123" s="29">
        <v>5</v>
      </c>
      <c r="M123" s="124">
        <f t="shared" si="8"/>
        <v>132</v>
      </c>
      <c r="N123" s="125">
        <f t="shared" si="9"/>
        <v>660</v>
      </c>
      <c r="O123" s="26" t="str">
        <f t="shared" si="10"/>
        <v/>
      </c>
      <c r="P123" s="27">
        <f t="shared" si="11"/>
        <v>5</v>
      </c>
    </row>
    <row r="124" spans="2:16" s="27" customFormat="1" ht="36" x14ac:dyDescent="0.3">
      <c r="B124" s="139" t="s">
        <v>162</v>
      </c>
      <c r="C124" s="25" t="s">
        <v>9</v>
      </c>
      <c r="D124" s="141" t="str">
        <f t="shared" si="6"/>
        <v>Beit Berl College</v>
      </c>
      <c r="E124" s="141" t="str">
        <f t="shared" si="7"/>
        <v>Israel</v>
      </c>
      <c r="F124" s="139" t="s">
        <v>771</v>
      </c>
      <c r="G124" s="139" t="s">
        <v>749</v>
      </c>
      <c r="H124" s="139" t="s">
        <v>130</v>
      </c>
      <c r="I124" s="139" t="s">
        <v>774</v>
      </c>
      <c r="J124" s="75">
        <v>42826</v>
      </c>
      <c r="K124" s="75">
        <v>42916</v>
      </c>
      <c r="L124" s="29">
        <v>2</v>
      </c>
      <c r="M124" s="124">
        <f t="shared" si="8"/>
        <v>132</v>
      </c>
      <c r="N124" s="125">
        <f t="shared" si="9"/>
        <v>264</v>
      </c>
      <c r="O124" s="26" t="str">
        <f t="shared" si="10"/>
        <v/>
      </c>
      <c r="P124" s="27">
        <f t="shared" si="11"/>
        <v>2</v>
      </c>
    </row>
    <row r="125" spans="2:16" s="27" customFormat="1" ht="36" x14ac:dyDescent="0.3">
      <c r="B125" s="139" t="s">
        <v>162</v>
      </c>
      <c r="C125" s="25" t="s">
        <v>9</v>
      </c>
      <c r="D125" s="141" t="str">
        <f t="shared" si="6"/>
        <v>Beit Berl College</v>
      </c>
      <c r="E125" s="141" t="str">
        <f t="shared" si="7"/>
        <v>Israel</v>
      </c>
      <c r="F125" s="139" t="s">
        <v>775</v>
      </c>
      <c r="G125" s="139" t="s">
        <v>749</v>
      </c>
      <c r="H125" s="139" t="s">
        <v>131</v>
      </c>
      <c r="I125" s="139" t="s">
        <v>776</v>
      </c>
      <c r="J125" s="75">
        <v>42826</v>
      </c>
      <c r="K125" s="75">
        <v>42916</v>
      </c>
      <c r="L125" s="29">
        <v>2</v>
      </c>
      <c r="M125" s="124">
        <f t="shared" si="8"/>
        <v>166</v>
      </c>
      <c r="N125" s="125">
        <f t="shared" si="9"/>
        <v>332</v>
      </c>
      <c r="O125" s="26" t="str">
        <f t="shared" si="10"/>
        <v/>
      </c>
      <c r="P125" s="27">
        <f t="shared" si="11"/>
        <v>2</v>
      </c>
    </row>
    <row r="126" spans="2:16" s="27" customFormat="1" x14ac:dyDescent="0.3">
      <c r="B126" s="139" t="s">
        <v>210</v>
      </c>
      <c r="C126" s="25" t="s">
        <v>9</v>
      </c>
      <c r="D126" s="141" t="str">
        <f t="shared" si="6"/>
        <v>Beit Berl College</v>
      </c>
      <c r="E126" s="141" t="str">
        <f t="shared" si="7"/>
        <v>Israel</v>
      </c>
      <c r="F126" s="139" t="s">
        <v>775</v>
      </c>
      <c r="G126" s="139" t="s">
        <v>749</v>
      </c>
      <c r="H126" s="139" t="s">
        <v>131</v>
      </c>
      <c r="I126" s="139" t="s">
        <v>777</v>
      </c>
      <c r="J126" s="75">
        <v>42826</v>
      </c>
      <c r="K126" s="75">
        <v>42916</v>
      </c>
      <c r="L126" s="29">
        <v>2</v>
      </c>
      <c r="M126" s="124">
        <f t="shared" si="8"/>
        <v>166</v>
      </c>
      <c r="N126" s="125">
        <f t="shared" si="9"/>
        <v>332</v>
      </c>
      <c r="O126" s="26" t="str">
        <f t="shared" si="10"/>
        <v/>
      </c>
      <c r="P126" s="27">
        <f t="shared" si="11"/>
        <v>2</v>
      </c>
    </row>
    <row r="127" spans="2:16" s="27" customFormat="1" ht="36" x14ac:dyDescent="0.3">
      <c r="B127" s="139" t="s">
        <v>160</v>
      </c>
      <c r="C127" s="25" t="s">
        <v>9</v>
      </c>
      <c r="D127" s="141" t="str">
        <f t="shared" si="6"/>
        <v>Beit Berl College</v>
      </c>
      <c r="E127" s="141" t="str">
        <f t="shared" si="7"/>
        <v>Israel</v>
      </c>
      <c r="F127" s="139" t="s">
        <v>775</v>
      </c>
      <c r="G127" s="139" t="s">
        <v>749</v>
      </c>
      <c r="H127" s="139" t="s">
        <v>131</v>
      </c>
      <c r="I127" s="139" t="s">
        <v>778</v>
      </c>
      <c r="J127" s="75">
        <v>42826</v>
      </c>
      <c r="K127" s="75">
        <v>42916</v>
      </c>
      <c r="L127" s="29">
        <v>3</v>
      </c>
      <c r="M127" s="124">
        <f t="shared" si="8"/>
        <v>166</v>
      </c>
      <c r="N127" s="125">
        <f t="shared" si="9"/>
        <v>498</v>
      </c>
      <c r="O127" s="26" t="str">
        <f t="shared" si="10"/>
        <v/>
      </c>
      <c r="P127" s="27">
        <f t="shared" si="11"/>
        <v>3</v>
      </c>
    </row>
    <row r="128" spans="2:16" s="27" customFormat="1" ht="54" x14ac:dyDescent="0.3">
      <c r="B128" s="139" t="s">
        <v>160</v>
      </c>
      <c r="C128" s="25" t="s">
        <v>9</v>
      </c>
      <c r="D128" s="141" t="str">
        <f t="shared" si="6"/>
        <v>Beit Berl College</v>
      </c>
      <c r="E128" s="141" t="str">
        <f t="shared" si="7"/>
        <v>Israel</v>
      </c>
      <c r="F128" s="139" t="s">
        <v>779</v>
      </c>
      <c r="G128" s="139" t="s">
        <v>761</v>
      </c>
      <c r="H128" s="139" t="s">
        <v>130</v>
      </c>
      <c r="I128" s="139" t="s">
        <v>780</v>
      </c>
      <c r="J128" s="75">
        <v>42917</v>
      </c>
      <c r="K128" s="75">
        <v>43008</v>
      </c>
      <c r="L128" s="29">
        <v>2</v>
      </c>
      <c r="M128" s="124">
        <f t="shared" si="8"/>
        <v>132</v>
      </c>
      <c r="N128" s="125">
        <f t="shared" si="9"/>
        <v>264</v>
      </c>
      <c r="O128" s="26" t="str">
        <f t="shared" si="10"/>
        <v/>
      </c>
      <c r="P128" s="27">
        <f t="shared" si="11"/>
        <v>2</v>
      </c>
    </row>
    <row r="129" spans="2:16" s="27" customFormat="1" ht="54" x14ac:dyDescent="0.3">
      <c r="B129" s="139" t="s">
        <v>162</v>
      </c>
      <c r="C129" s="25" t="s">
        <v>9</v>
      </c>
      <c r="D129" s="141" t="str">
        <f t="shared" si="6"/>
        <v>Beit Berl College</v>
      </c>
      <c r="E129" s="141" t="str">
        <f t="shared" si="7"/>
        <v>Israel</v>
      </c>
      <c r="F129" s="139" t="s">
        <v>779</v>
      </c>
      <c r="G129" s="139" t="s">
        <v>761</v>
      </c>
      <c r="H129" s="139" t="s">
        <v>130</v>
      </c>
      <c r="I129" s="139" t="s">
        <v>781</v>
      </c>
      <c r="J129" s="75">
        <v>42917</v>
      </c>
      <c r="K129" s="75">
        <v>43008</v>
      </c>
      <c r="L129" s="29">
        <v>2</v>
      </c>
      <c r="M129" s="124">
        <f t="shared" si="8"/>
        <v>132</v>
      </c>
      <c r="N129" s="125">
        <f t="shared" si="9"/>
        <v>264</v>
      </c>
      <c r="O129" s="26" t="str">
        <f t="shared" si="10"/>
        <v/>
      </c>
      <c r="P129" s="27">
        <f t="shared" si="11"/>
        <v>2</v>
      </c>
    </row>
    <row r="130" spans="2:16" s="27" customFormat="1" ht="36" x14ac:dyDescent="0.3">
      <c r="B130" s="139" t="s">
        <v>162</v>
      </c>
      <c r="C130" s="25" t="s">
        <v>9</v>
      </c>
      <c r="D130" s="141" t="str">
        <f t="shared" si="6"/>
        <v>Beit Berl College</v>
      </c>
      <c r="E130" s="141" t="str">
        <f t="shared" si="7"/>
        <v>Israel</v>
      </c>
      <c r="F130" s="139" t="s">
        <v>782</v>
      </c>
      <c r="G130" s="139" t="s">
        <v>761</v>
      </c>
      <c r="H130" s="139" t="s">
        <v>130</v>
      </c>
      <c r="I130" s="139" t="s">
        <v>783</v>
      </c>
      <c r="J130" s="75">
        <v>43009</v>
      </c>
      <c r="K130" s="75">
        <v>43100</v>
      </c>
      <c r="L130" s="29">
        <v>2</v>
      </c>
      <c r="M130" s="124">
        <f t="shared" si="8"/>
        <v>132</v>
      </c>
      <c r="N130" s="125">
        <f t="shared" si="9"/>
        <v>264</v>
      </c>
      <c r="O130" s="26" t="str">
        <f t="shared" si="10"/>
        <v/>
      </c>
      <c r="P130" s="27">
        <f t="shared" si="11"/>
        <v>2</v>
      </c>
    </row>
    <row r="131" spans="2:16" s="27" customFormat="1" ht="54" x14ac:dyDescent="0.3">
      <c r="B131" s="139" t="s">
        <v>160</v>
      </c>
      <c r="C131" s="25" t="s">
        <v>9</v>
      </c>
      <c r="D131" s="141" t="str">
        <f t="shared" si="6"/>
        <v>Beit Berl College</v>
      </c>
      <c r="E131" s="141" t="str">
        <f t="shared" si="7"/>
        <v>Israel</v>
      </c>
      <c r="F131" s="139" t="s">
        <v>782</v>
      </c>
      <c r="G131" s="139" t="s">
        <v>761</v>
      </c>
      <c r="H131" s="139" t="s">
        <v>130</v>
      </c>
      <c r="I131" s="139" t="s">
        <v>784</v>
      </c>
      <c r="J131" s="75">
        <v>43009</v>
      </c>
      <c r="K131" s="75">
        <v>43100</v>
      </c>
      <c r="L131" s="29">
        <v>1</v>
      </c>
      <c r="M131" s="124">
        <f t="shared" si="8"/>
        <v>132</v>
      </c>
      <c r="N131" s="125">
        <f t="shared" si="9"/>
        <v>132</v>
      </c>
      <c r="O131" s="26" t="str">
        <f t="shared" si="10"/>
        <v/>
      </c>
      <c r="P131" s="27">
        <f t="shared" si="11"/>
        <v>1</v>
      </c>
    </row>
    <row r="132" spans="2:16" s="27" customFormat="1" ht="72" x14ac:dyDescent="0.3">
      <c r="B132" s="139" t="s">
        <v>161</v>
      </c>
      <c r="C132" s="25" t="s">
        <v>9</v>
      </c>
      <c r="D132" s="141" t="str">
        <f t="shared" si="6"/>
        <v>Beit Berl College</v>
      </c>
      <c r="E132" s="141" t="str">
        <f t="shared" si="7"/>
        <v>Israel</v>
      </c>
      <c r="F132" s="139" t="s">
        <v>785</v>
      </c>
      <c r="G132" s="139" t="s">
        <v>761</v>
      </c>
      <c r="H132" s="139" t="s">
        <v>131</v>
      </c>
      <c r="I132" s="139" t="s">
        <v>786</v>
      </c>
      <c r="J132" s="75">
        <v>42917</v>
      </c>
      <c r="K132" s="75">
        <v>43008</v>
      </c>
      <c r="L132" s="29">
        <v>1</v>
      </c>
      <c r="M132" s="124">
        <f t="shared" si="8"/>
        <v>166</v>
      </c>
      <c r="N132" s="125">
        <f t="shared" si="9"/>
        <v>166</v>
      </c>
      <c r="O132" s="26" t="str">
        <f t="shared" si="10"/>
        <v/>
      </c>
      <c r="P132" s="27">
        <f t="shared" si="11"/>
        <v>1</v>
      </c>
    </row>
    <row r="133" spans="2:16" s="27" customFormat="1" ht="54" x14ac:dyDescent="0.3">
      <c r="B133" s="139" t="s">
        <v>162</v>
      </c>
      <c r="C133" s="25" t="s">
        <v>9</v>
      </c>
      <c r="D133" s="141" t="str">
        <f t="shared" si="6"/>
        <v>Beit Berl College</v>
      </c>
      <c r="E133" s="141" t="str">
        <f t="shared" si="7"/>
        <v>Israel</v>
      </c>
      <c r="F133" s="139" t="s">
        <v>785</v>
      </c>
      <c r="G133" s="139" t="s">
        <v>761</v>
      </c>
      <c r="H133" s="139" t="s">
        <v>131</v>
      </c>
      <c r="I133" s="139" t="s">
        <v>787</v>
      </c>
      <c r="J133" s="75">
        <v>42917</v>
      </c>
      <c r="K133" s="75">
        <v>43008</v>
      </c>
      <c r="L133" s="29">
        <v>3</v>
      </c>
      <c r="M133" s="124">
        <f t="shared" si="8"/>
        <v>166</v>
      </c>
      <c r="N133" s="125">
        <f t="shared" si="9"/>
        <v>498</v>
      </c>
      <c r="O133" s="26" t="str">
        <f t="shared" si="10"/>
        <v/>
      </c>
      <c r="P133" s="27">
        <f t="shared" si="11"/>
        <v>3</v>
      </c>
    </row>
    <row r="134" spans="2:16" s="27" customFormat="1" ht="54" x14ac:dyDescent="0.3">
      <c r="B134" s="139" t="s">
        <v>161</v>
      </c>
      <c r="C134" s="25" t="s">
        <v>9</v>
      </c>
      <c r="D134" s="141" t="str">
        <f t="shared" si="6"/>
        <v>Beit Berl College</v>
      </c>
      <c r="E134" s="141" t="str">
        <f t="shared" si="7"/>
        <v>Israel</v>
      </c>
      <c r="F134" s="139" t="s">
        <v>788</v>
      </c>
      <c r="G134" s="139" t="s">
        <v>761</v>
      </c>
      <c r="H134" s="139" t="s">
        <v>131</v>
      </c>
      <c r="I134" s="139" t="s">
        <v>789</v>
      </c>
      <c r="J134" s="75">
        <v>43009</v>
      </c>
      <c r="K134" s="75">
        <v>43100</v>
      </c>
      <c r="L134" s="29">
        <v>1</v>
      </c>
      <c r="M134" s="124">
        <f t="shared" si="8"/>
        <v>166</v>
      </c>
      <c r="N134" s="125">
        <f t="shared" si="9"/>
        <v>166</v>
      </c>
      <c r="O134" s="26" t="str">
        <f t="shared" si="10"/>
        <v/>
      </c>
      <c r="P134" s="27">
        <f t="shared" si="11"/>
        <v>1</v>
      </c>
    </row>
    <row r="135" spans="2:16" s="27" customFormat="1" ht="90" x14ac:dyDescent="0.3">
      <c r="B135" s="139" t="s">
        <v>160</v>
      </c>
      <c r="C135" s="25" t="s">
        <v>9</v>
      </c>
      <c r="D135" s="141" t="str">
        <f t="shared" si="6"/>
        <v>Beit Berl College</v>
      </c>
      <c r="E135" s="141" t="str">
        <f t="shared" si="7"/>
        <v>Israel</v>
      </c>
      <c r="F135" s="139" t="s">
        <v>788</v>
      </c>
      <c r="G135" s="139" t="s">
        <v>761</v>
      </c>
      <c r="H135" s="139" t="s">
        <v>131</v>
      </c>
      <c r="I135" s="139" t="s">
        <v>790</v>
      </c>
      <c r="J135" s="75">
        <v>43009</v>
      </c>
      <c r="K135" s="75">
        <v>43100</v>
      </c>
      <c r="L135" s="29">
        <v>3</v>
      </c>
      <c r="M135" s="124">
        <f t="shared" si="8"/>
        <v>166</v>
      </c>
      <c r="N135" s="125">
        <f t="shared" si="9"/>
        <v>498</v>
      </c>
      <c r="O135" s="26" t="str">
        <f t="shared" si="10"/>
        <v/>
      </c>
      <c r="P135" s="27">
        <f t="shared" si="11"/>
        <v>3</v>
      </c>
    </row>
    <row r="136" spans="2:16" s="27" customFormat="1" ht="54" x14ac:dyDescent="0.3">
      <c r="B136" s="139" t="s">
        <v>161</v>
      </c>
      <c r="C136" s="25" t="s">
        <v>9</v>
      </c>
      <c r="D136" s="141" t="str">
        <f t="shared" ref="D136:D199" si="12">IFERROR(IF(VLOOKUP(C136,PartnerN°Ref,2,FALSE)=0,"",VLOOKUP(C136,PartnerN°Ref,2,FALSE)),"")</f>
        <v>Beit Berl College</v>
      </c>
      <c r="E136" s="141" t="str">
        <f t="shared" ref="E136:E199" si="13">IFERROR(IF(VLOOKUP(C136,PartnerN°Ref,3,FALSE)=0,"",VLOOKUP(C136,PartnerN°Ref,3,FALSE)),"")</f>
        <v>Israel</v>
      </c>
      <c r="F136" s="139" t="s">
        <v>791</v>
      </c>
      <c r="G136" s="139" t="s">
        <v>749</v>
      </c>
      <c r="H136" s="139" t="s">
        <v>131</v>
      </c>
      <c r="I136" s="139" t="s">
        <v>792</v>
      </c>
      <c r="J136" s="75">
        <v>42917</v>
      </c>
      <c r="K136" s="75">
        <v>43008</v>
      </c>
      <c r="L136" s="29">
        <v>2</v>
      </c>
      <c r="M136" s="124">
        <f t="shared" ref="M136:M199" si="14">IF(O136="Error",0,IFERROR(INDEX(Rates,MATCH(E136,CountryALL,0),MATCH(H136,Category,0)),0))</f>
        <v>166</v>
      </c>
      <c r="N136" s="125">
        <f t="shared" ref="N136:N199" si="15">IF(O136="Error",0,IF(L136&gt;((K136-J136)+1),((K136-J136)+1)*M136,L136*M136))</f>
        <v>332</v>
      </c>
      <c r="O136" s="26" t="str">
        <f t="shared" ref="O136:O199" si="16">IF(OR(COUNTBLANK(B136:L136)&gt;0,COUNTIF(WorkPackage,B136)=0,COUNTIF(PartnerN°,C136)=0,COUNTIF(CountryALL,E136)=0,COUNTIF(StaffCat,H136)=0,(K136-J136)&lt;0,ISNUMBER(L136)=FALSE,IF(ISNUMBER(L136)=TRUE,L136=INT(L136*1)/1=FALSE)),"Error","")</f>
        <v/>
      </c>
      <c r="P136" s="27">
        <f t="shared" ref="P136:P199" si="17">IF(L136&gt;(K136-J136)+1,(K136-J136)+1,L136)</f>
        <v>2</v>
      </c>
    </row>
    <row r="137" spans="2:16" s="27" customFormat="1" ht="54" x14ac:dyDescent="0.3">
      <c r="B137" s="139" t="s">
        <v>162</v>
      </c>
      <c r="C137" s="25" t="s">
        <v>9</v>
      </c>
      <c r="D137" s="141" t="str">
        <f t="shared" si="12"/>
        <v>Beit Berl College</v>
      </c>
      <c r="E137" s="141" t="str">
        <f t="shared" si="13"/>
        <v>Israel</v>
      </c>
      <c r="F137" s="139" t="s">
        <v>791</v>
      </c>
      <c r="G137" s="139" t="s">
        <v>749</v>
      </c>
      <c r="H137" s="139" t="s">
        <v>131</v>
      </c>
      <c r="I137" s="139" t="s">
        <v>793</v>
      </c>
      <c r="J137" s="75">
        <v>42917</v>
      </c>
      <c r="K137" s="75">
        <v>43008</v>
      </c>
      <c r="L137" s="29">
        <v>2</v>
      </c>
      <c r="M137" s="124">
        <f t="shared" si="14"/>
        <v>166</v>
      </c>
      <c r="N137" s="125">
        <f t="shared" si="15"/>
        <v>332</v>
      </c>
      <c r="O137" s="26" t="str">
        <f t="shared" si="16"/>
        <v/>
      </c>
      <c r="P137" s="27">
        <f t="shared" si="17"/>
        <v>2</v>
      </c>
    </row>
    <row r="138" spans="2:16" s="27" customFormat="1" ht="72" x14ac:dyDescent="0.3">
      <c r="B138" s="139" t="s">
        <v>161</v>
      </c>
      <c r="C138" s="25" t="s">
        <v>9</v>
      </c>
      <c r="D138" s="141" t="str">
        <f t="shared" si="12"/>
        <v>Beit Berl College</v>
      </c>
      <c r="E138" s="141" t="str">
        <f t="shared" si="13"/>
        <v>Israel</v>
      </c>
      <c r="F138" s="139" t="s">
        <v>794</v>
      </c>
      <c r="G138" s="139" t="s">
        <v>749</v>
      </c>
      <c r="H138" s="139" t="s">
        <v>130</v>
      </c>
      <c r="I138" s="139" t="s">
        <v>795</v>
      </c>
      <c r="J138" s="75">
        <v>42917</v>
      </c>
      <c r="K138" s="75">
        <v>43008</v>
      </c>
      <c r="L138" s="29">
        <v>4</v>
      </c>
      <c r="M138" s="124">
        <f t="shared" si="14"/>
        <v>132</v>
      </c>
      <c r="N138" s="125">
        <f t="shared" si="15"/>
        <v>528</v>
      </c>
      <c r="O138" s="26" t="str">
        <f t="shared" si="16"/>
        <v/>
      </c>
      <c r="P138" s="27">
        <f t="shared" si="17"/>
        <v>4</v>
      </c>
    </row>
    <row r="139" spans="2:16" s="27" customFormat="1" ht="36" x14ac:dyDescent="0.3">
      <c r="B139" s="139" t="s">
        <v>162</v>
      </c>
      <c r="C139" s="25" t="s">
        <v>9</v>
      </c>
      <c r="D139" s="141" t="str">
        <f t="shared" si="12"/>
        <v>Beit Berl College</v>
      </c>
      <c r="E139" s="141" t="str">
        <f t="shared" si="13"/>
        <v>Israel</v>
      </c>
      <c r="F139" s="139" t="s">
        <v>794</v>
      </c>
      <c r="G139" s="139" t="s">
        <v>749</v>
      </c>
      <c r="H139" s="139" t="s">
        <v>130</v>
      </c>
      <c r="I139" s="139" t="s">
        <v>796</v>
      </c>
      <c r="J139" s="75">
        <v>42917</v>
      </c>
      <c r="K139" s="75">
        <v>43008</v>
      </c>
      <c r="L139" s="29">
        <v>1</v>
      </c>
      <c r="M139" s="124">
        <f t="shared" si="14"/>
        <v>132</v>
      </c>
      <c r="N139" s="125">
        <f t="shared" si="15"/>
        <v>132</v>
      </c>
      <c r="O139" s="26" t="str">
        <f t="shared" si="16"/>
        <v/>
      </c>
      <c r="P139" s="27">
        <f t="shared" si="17"/>
        <v>1</v>
      </c>
    </row>
    <row r="140" spans="2:16" s="27" customFormat="1" ht="54" x14ac:dyDescent="0.3">
      <c r="B140" s="139" t="s">
        <v>160</v>
      </c>
      <c r="C140" s="25" t="s">
        <v>9</v>
      </c>
      <c r="D140" s="141" t="str">
        <f t="shared" si="12"/>
        <v>Beit Berl College</v>
      </c>
      <c r="E140" s="141" t="str">
        <f t="shared" si="13"/>
        <v>Israel</v>
      </c>
      <c r="F140" s="139" t="s">
        <v>794</v>
      </c>
      <c r="G140" s="139" t="s">
        <v>749</v>
      </c>
      <c r="H140" s="139" t="s">
        <v>130</v>
      </c>
      <c r="I140" s="139" t="s">
        <v>797</v>
      </c>
      <c r="J140" s="75">
        <v>42917</v>
      </c>
      <c r="K140" s="75">
        <v>43008</v>
      </c>
      <c r="L140" s="29">
        <v>1</v>
      </c>
      <c r="M140" s="124">
        <f t="shared" si="14"/>
        <v>132</v>
      </c>
      <c r="N140" s="125">
        <f t="shared" si="15"/>
        <v>132</v>
      </c>
      <c r="O140" s="26" t="str">
        <f t="shared" si="16"/>
        <v/>
      </c>
      <c r="P140" s="27">
        <f t="shared" si="17"/>
        <v>1</v>
      </c>
    </row>
    <row r="141" spans="2:16" s="27" customFormat="1" ht="54" x14ac:dyDescent="0.3">
      <c r="B141" s="139" t="s">
        <v>161</v>
      </c>
      <c r="C141" s="25" t="s">
        <v>9</v>
      </c>
      <c r="D141" s="141" t="str">
        <f t="shared" si="12"/>
        <v>Beit Berl College</v>
      </c>
      <c r="E141" s="141" t="str">
        <f t="shared" si="13"/>
        <v>Israel</v>
      </c>
      <c r="F141" s="139" t="s">
        <v>798</v>
      </c>
      <c r="G141" s="139" t="s">
        <v>749</v>
      </c>
      <c r="H141" s="139" t="s">
        <v>131</v>
      </c>
      <c r="I141" s="139" t="s">
        <v>799</v>
      </c>
      <c r="J141" s="75">
        <v>43009</v>
      </c>
      <c r="K141" s="75">
        <v>43100</v>
      </c>
      <c r="L141" s="29">
        <v>1</v>
      </c>
      <c r="M141" s="124">
        <f t="shared" si="14"/>
        <v>166</v>
      </c>
      <c r="N141" s="125">
        <f t="shared" si="15"/>
        <v>166</v>
      </c>
      <c r="O141" s="26" t="str">
        <f t="shared" si="16"/>
        <v/>
      </c>
      <c r="P141" s="27">
        <f t="shared" si="17"/>
        <v>1</v>
      </c>
    </row>
    <row r="142" spans="2:16" s="27" customFormat="1" ht="54" x14ac:dyDescent="0.3">
      <c r="B142" s="139" t="s">
        <v>160</v>
      </c>
      <c r="C142" s="25" t="s">
        <v>9</v>
      </c>
      <c r="D142" s="141" t="str">
        <f t="shared" si="12"/>
        <v>Beit Berl College</v>
      </c>
      <c r="E142" s="141" t="str">
        <f t="shared" si="13"/>
        <v>Israel</v>
      </c>
      <c r="F142" s="139" t="s">
        <v>798</v>
      </c>
      <c r="G142" s="139" t="s">
        <v>749</v>
      </c>
      <c r="H142" s="139" t="s">
        <v>131</v>
      </c>
      <c r="I142" s="139" t="s">
        <v>800</v>
      </c>
      <c r="J142" s="75">
        <v>43009</v>
      </c>
      <c r="K142" s="75">
        <v>43100</v>
      </c>
      <c r="L142" s="29">
        <v>1</v>
      </c>
      <c r="M142" s="124">
        <f t="shared" si="14"/>
        <v>166</v>
      </c>
      <c r="N142" s="125">
        <f t="shared" si="15"/>
        <v>166</v>
      </c>
      <c r="O142" s="26" t="str">
        <f t="shared" si="16"/>
        <v/>
      </c>
      <c r="P142" s="27">
        <f t="shared" si="17"/>
        <v>1</v>
      </c>
    </row>
    <row r="143" spans="2:16" s="27" customFormat="1" ht="90" x14ac:dyDescent="0.3">
      <c r="B143" s="139" t="s">
        <v>160</v>
      </c>
      <c r="C143" s="25" t="s">
        <v>9</v>
      </c>
      <c r="D143" s="141" t="str">
        <f t="shared" si="12"/>
        <v>Beit Berl College</v>
      </c>
      <c r="E143" s="141" t="str">
        <f t="shared" si="13"/>
        <v>Israel</v>
      </c>
      <c r="F143" s="139" t="s">
        <v>801</v>
      </c>
      <c r="G143" s="139" t="s">
        <v>749</v>
      </c>
      <c r="H143" s="139" t="s">
        <v>130</v>
      </c>
      <c r="I143" s="139" t="s">
        <v>802</v>
      </c>
      <c r="J143" s="75">
        <v>43009</v>
      </c>
      <c r="K143" s="75">
        <v>43100</v>
      </c>
      <c r="L143" s="29">
        <v>6</v>
      </c>
      <c r="M143" s="124">
        <f t="shared" si="14"/>
        <v>132</v>
      </c>
      <c r="N143" s="125">
        <f t="shared" si="15"/>
        <v>792</v>
      </c>
      <c r="O143" s="26" t="str">
        <f t="shared" si="16"/>
        <v/>
      </c>
      <c r="P143" s="27">
        <f t="shared" si="17"/>
        <v>6</v>
      </c>
    </row>
    <row r="144" spans="2:16" s="27" customFormat="1" ht="54" x14ac:dyDescent="0.3">
      <c r="B144" s="139" t="s">
        <v>160</v>
      </c>
      <c r="C144" s="25" t="s">
        <v>9</v>
      </c>
      <c r="D144" s="141" t="str">
        <f t="shared" si="12"/>
        <v>Beit Berl College</v>
      </c>
      <c r="E144" s="141" t="str">
        <f t="shared" si="13"/>
        <v>Israel</v>
      </c>
      <c r="F144" s="139" t="s">
        <v>803</v>
      </c>
      <c r="G144" s="139" t="s">
        <v>733</v>
      </c>
      <c r="H144" s="139" t="s">
        <v>130</v>
      </c>
      <c r="I144" s="139" t="s">
        <v>804</v>
      </c>
      <c r="J144" s="75">
        <v>42917</v>
      </c>
      <c r="K144" s="75">
        <v>43008</v>
      </c>
      <c r="L144" s="29">
        <v>1</v>
      </c>
      <c r="M144" s="124">
        <f t="shared" si="14"/>
        <v>132</v>
      </c>
      <c r="N144" s="125">
        <f t="shared" si="15"/>
        <v>132</v>
      </c>
      <c r="O144" s="26" t="str">
        <f t="shared" si="16"/>
        <v/>
      </c>
      <c r="P144" s="27">
        <f t="shared" si="17"/>
        <v>1</v>
      </c>
    </row>
    <row r="145" spans="2:16" s="27" customFormat="1" ht="54" x14ac:dyDescent="0.3">
      <c r="B145" s="139" t="s">
        <v>160</v>
      </c>
      <c r="C145" s="25" t="s">
        <v>9</v>
      </c>
      <c r="D145" s="141" t="str">
        <f t="shared" si="12"/>
        <v>Beit Berl College</v>
      </c>
      <c r="E145" s="141" t="str">
        <f t="shared" si="13"/>
        <v>Israel</v>
      </c>
      <c r="F145" s="139" t="s">
        <v>805</v>
      </c>
      <c r="G145" s="139" t="s">
        <v>770</v>
      </c>
      <c r="H145" s="139" t="s">
        <v>130</v>
      </c>
      <c r="I145" s="139" t="s">
        <v>806</v>
      </c>
      <c r="J145" s="75">
        <v>42917</v>
      </c>
      <c r="K145" s="75">
        <v>43008</v>
      </c>
      <c r="L145" s="29">
        <v>1</v>
      </c>
      <c r="M145" s="124">
        <f t="shared" si="14"/>
        <v>132</v>
      </c>
      <c r="N145" s="125">
        <f t="shared" si="15"/>
        <v>132</v>
      </c>
      <c r="O145" s="26" t="str">
        <f t="shared" si="16"/>
        <v/>
      </c>
      <c r="P145" s="27">
        <f t="shared" si="17"/>
        <v>1</v>
      </c>
    </row>
    <row r="146" spans="2:16" s="27" customFormat="1" ht="54" x14ac:dyDescent="0.3">
      <c r="B146" s="139" t="s">
        <v>160</v>
      </c>
      <c r="C146" s="25" t="s">
        <v>9</v>
      </c>
      <c r="D146" s="141" t="str">
        <f t="shared" si="12"/>
        <v>Beit Berl College</v>
      </c>
      <c r="E146" s="141" t="str">
        <f t="shared" si="13"/>
        <v>Israel</v>
      </c>
      <c r="F146" s="139" t="s">
        <v>807</v>
      </c>
      <c r="G146" s="139" t="s">
        <v>764</v>
      </c>
      <c r="H146" s="139" t="s">
        <v>130</v>
      </c>
      <c r="I146" s="139" t="s">
        <v>808</v>
      </c>
      <c r="J146" s="75">
        <v>42917</v>
      </c>
      <c r="K146" s="75">
        <v>43008</v>
      </c>
      <c r="L146" s="29">
        <v>1</v>
      </c>
      <c r="M146" s="124">
        <f t="shared" si="14"/>
        <v>132</v>
      </c>
      <c r="N146" s="125">
        <f t="shared" si="15"/>
        <v>132</v>
      </c>
      <c r="O146" s="26" t="str">
        <f t="shared" si="16"/>
        <v/>
      </c>
      <c r="P146" s="27">
        <f t="shared" si="17"/>
        <v>1</v>
      </c>
    </row>
    <row r="147" spans="2:16" s="27" customFormat="1" ht="54" x14ac:dyDescent="0.3">
      <c r="B147" s="139" t="s">
        <v>161</v>
      </c>
      <c r="C147" s="25" t="s">
        <v>9</v>
      </c>
      <c r="D147" s="141" t="str">
        <f t="shared" si="12"/>
        <v>Beit Berl College</v>
      </c>
      <c r="E147" s="141" t="str">
        <f t="shared" si="13"/>
        <v>Israel</v>
      </c>
      <c r="F147" s="139" t="s">
        <v>809</v>
      </c>
      <c r="G147" s="139" t="s">
        <v>810</v>
      </c>
      <c r="H147" s="139" t="s">
        <v>130</v>
      </c>
      <c r="I147" s="139" t="s">
        <v>811</v>
      </c>
      <c r="J147" s="75">
        <v>42917</v>
      </c>
      <c r="K147" s="75">
        <v>43008</v>
      </c>
      <c r="L147" s="29">
        <v>1</v>
      </c>
      <c r="M147" s="124">
        <f t="shared" si="14"/>
        <v>132</v>
      </c>
      <c r="N147" s="125">
        <f t="shared" si="15"/>
        <v>132</v>
      </c>
      <c r="O147" s="26" t="str">
        <f t="shared" si="16"/>
        <v/>
      </c>
      <c r="P147" s="27">
        <f t="shared" si="17"/>
        <v>1</v>
      </c>
    </row>
    <row r="148" spans="2:16" s="27" customFormat="1" ht="54" x14ac:dyDescent="0.3">
      <c r="B148" s="139" t="s">
        <v>160</v>
      </c>
      <c r="C148" s="25" t="s">
        <v>9</v>
      </c>
      <c r="D148" s="141" t="str">
        <f t="shared" si="12"/>
        <v>Beit Berl College</v>
      </c>
      <c r="E148" s="141" t="str">
        <f t="shared" si="13"/>
        <v>Israel</v>
      </c>
      <c r="F148" s="139" t="s">
        <v>812</v>
      </c>
      <c r="G148" s="139" t="s">
        <v>813</v>
      </c>
      <c r="H148" s="139" t="s">
        <v>130</v>
      </c>
      <c r="I148" s="139" t="s">
        <v>814</v>
      </c>
      <c r="J148" s="75">
        <v>42917</v>
      </c>
      <c r="K148" s="75">
        <v>43008</v>
      </c>
      <c r="L148" s="29">
        <v>2</v>
      </c>
      <c r="M148" s="124">
        <f t="shared" si="14"/>
        <v>132</v>
      </c>
      <c r="N148" s="125">
        <f t="shared" si="15"/>
        <v>264</v>
      </c>
      <c r="O148" s="26" t="str">
        <f t="shared" si="16"/>
        <v/>
      </c>
      <c r="P148" s="27">
        <f t="shared" si="17"/>
        <v>2</v>
      </c>
    </row>
    <row r="149" spans="2:16" s="27" customFormat="1" ht="72" x14ac:dyDescent="0.3">
      <c r="B149" s="139" t="s">
        <v>161</v>
      </c>
      <c r="C149" s="25" t="s">
        <v>9</v>
      </c>
      <c r="D149" s="141" t="str">
        <f t="shared" si="12"/>
        <v>Beit Berl College</v>
      </c>
      <c r="E149" s="141" t="str">
        <f t="shared" si="13"/>
        <v>Israel</v>
      </c>
      <c r="F149" s="139" t="s">
        <v>815</v>
      </c>
      <c r="G149" s="139" t="s">
        <v>741</v>
      </c>
      <c r="H149" s="139" t="s">
        <v>130</v>
      </c>
      <c r="I149" s="139" t="s">
        <v>816</v>
      </c>
      <c r="J149" s="75">
        <v>42917</v>
      </c>
      <c r="K149" s="75">
        <v>43008</v>
      </c>
      <c r="L149" s="29">
        <v>2</v>
      </c>
      <c r="M149" s="124">
        <f t="shared" si="14"/>
        <v>132</v>
      </c>
      <c r="N149" s="125">
        <f t="shared" si="15"/>
        <v>264</v>
      </c>
      <c r="O149" s="26" t="str">
        <f t="shared" si="16"/>
        <v/>
      </c>
      <c r="P149" s="27">
        <f t="shared" si="17"/>
        <v>2</v>
      </c>
    </row>
    <row r="150" spans="2:16" s="27" customFormat="1" ht="54" x14ac:dyDescent="0.3">
      <c r="B150" s="139" t="s">
        <v>160</v>
      </c>
      <c r="C150" s="25" t="s">
        <v>9</v>
      </c>
      <c r="D150" s="141" t="str">
        <f t="shared" si="12"/>
        <v>Beit Berl College</v>
      </c>
      <c r="E150" s="141" t="str">
        <f t="shared" si="13"/>
        <v>Israel</v>
      </c>
      <c r="F150" s="139" t="s">
        <v>815</v>
      </c>
      <c r="G150" s="139" t="s">
        <v>741</v>
      </c>
      <c r="H150" s="139" t="s">
        <v>130</v>
      </c>
      <c r="I150" s="139" t="s">
        <v>817</v>
      </c>
      <c r="J150" s="75">
        <v>42917</v>
      </c>
      <c r="K150" s="75">
        <v>43008</v>
      </c>
      <c r="L150" s="29">
        <v>4</v>
      </c>
      <c r="M150" s="124">
        <f t="shared" si="14"/>
        <v>132</v>
      </c>
      <c r="N150" s="125">
        <f t="shared" si="15"/>
        <v>528</v>
      </c>
      <c r="O150" s="26" t="str">
        <f t="shared" si="16"/>
        <v/>
      </c>
      <c r="P150" s="27">
        <f t="shared" si="17"/>
        <v>4</v>
      </c>
    </row>
    <row r="151" spans="2:16" s="27" customFormat="1" ht="72" x14ac:dyDescent="0.3">
      <c r="B151" s="139" t="s">
        <v>160</v>
      </c>
      <c r="C151" s="25" t="s">
        <v>9</v>
      </c>
      <c r="D151" s="141" t="str">
        <f t="shared" si="12"/>
        <v>Beit Berl College</v>
      </c>
      <c r="E151" s="141" t="str">
        <f t="shared" si="13"/>
        <v>Israel</v>
      </c>
      <c r="F151" s="139" t="s">
        <v>818</v>
      </c>
      <c r="G151" s="139" t="s">
        <v>741</v>
      </c>
      <c r="H151" s="139" t="s">
        <v>130</v>
      </c>
      <c r="I151" s="139" t="s">
        <v>819</v>
      </c>
      <c r="J151" s="75">
        <v>43009</v>
      </c>
      <c r="K151" s="75">
        <v>43100</v>
      </c>
      <c r="L151" s="29">
        <v>5</v>
      </c>
      <c r="M151" s="124">
        <f t="shared" si="14"/>
        <v>132</v>
      </c>
      <c r="N151" s="125">
        <f t="shared" si="15"/>
        <v>660</v>
      </c>
      <c r="O151" s="26" t="str">
        <f t="shared" si="16"/>
        <v/>
      </c>
      <c r="P151" s="27">
        <f t="shared" si="17"/>
        <v>5</v>
      </c>
    </row>
    <row r="152" spans="2:16" s="27" customFormat="1" ht="90" x14ac:dyDescent="0.3">
      <c r="B152" s="139" t="s">
        <v>162</v>
      </c>
      <c r="C152" s="25" t="s">
        <v>9</v>
      </c>
      <c r="D152" s="141" t="str">
        <f t="shared" si="12"/>
        <v>Beit Berl College</v>
      </c>
      <c r="E152" s="141" t="str">
        <f t="shared" si="13"/>
        <v>Israel</v>
      </c>
      <c r="F152" s="139" t="s">
        <v>820</v>
      </c>
      <c r="G152" s="139" t="s">
        <v>736</v>
      </c>
      <c r="H152" s="139" t="s">
        <v>208</v>
      </c>
      <c r="I152" s="139" t="s">
        <v>821</v>
      </c>
      <c r="J152" s="75">
        <v>42826</v>
      </c>
      <c r="K152" s="75">
        <v>43008</v>
      </c>
      <c r="L152" s="29">
        <v>5</v>
      </c>
      <c r="M152" s="124">
        <f t="shared" si="14"/>
        <v>92</v>
      </c>
      <c r="N152" s="125">
        <f t="shared" si="15"/>
        <v>460</v>
      </c>
      <c r="O152" s="26" t="str">
        <f t="shared" si="16"/>
        <v/>
      </c>
      <c r="P152" s="27">
        <f t="shared" si="17"/>
        <v>5</v>
      </c>
    </row>
    <row r="153" spans="2:16" s="27" customFormat="1" x14ac:dyDescent="0.3">
      <c r="B153" s="139" t="s">
        <v>161</v>
      </c>
      <c r="C153" s="25" t="s">
        <v>9</v>
      </c>
      <c r="D153" s="141" t="str">
        <f t="shared" si="12"/>
        <v>Beit Berl College</v>
      </c>
      <c r="E153" s="141" t="str">
        <f t="shared" si="13"/>
        <v>Israel</v>
      </c>
      <c r="F153" s="139" t="s">
        <v>822</v>
      </c>
      <c r="G153" s="139" t="s">
        <v>736</v>
      </c>
      <c r="H153" s="139" t="s">
        <v>208</v>
      </c>
      <c r="I153" s="139" t="s">
        <v>823</v>
      </c>
      <c r="J153" s="75">
        <v>43009</v>
      </c>
      <c r="K153" s="75">
        <v>43189</v>
      </c>
      <c r="L153" s="29">
        <v>2</v>
      </c>
      <c r="M153" s="124">
        <f t="shared" si="14"/>
        <v>92</v>
      </c>
      <c r="N153" s="125">
        <f t="shared" si="15"/>
        <v>184</v>
      </c>
      <c r="O153" s="26" t="str">
        <f t="shared" si="16"/>
        <v/>
      </c>
      <c r="P153" s="27">
        <f t="shared" si="17"/>
        <v>2</v>
      </c>
    </row>
    <row r="154" spans="2:16" s="27" customFormat="1" ht="36" x14ac:dyDescent="0.3">
      <c r="B154" s="139" t="s">
        <v>160</v>
      </c>
      <c r="C154" s="25" t="s">
        <v>9</v>
      </c>
      <c r="D154" s="141" t="str">
        <f t="shared" si="12"/>
        <v>Beit Berl College</v>
      </c>
      <c r="E154" s="141" t="str">
        <f t="shared" si="13"/>
        <v>Israel</v>
      </c>
      <c r="F154" s="139" t="s">
        <v>822</v>
      </c>
      <c r="G154" s="139" t="s">
        <v>736</v>
      </c>
      <c r="H154" s="139" t="s">
        <v>208</v>
      </c>
      <c r="I154" s="139" t="s">
        <v>824</v>
      </c>
      <c r="J154" s="75">
        <v>43009</v>
      </c>
      <c r="K154" s="75">
        <v>43189</v>
      </c>
      <c r="L154" s="29">
        <v>1</v>
      </c>
      <c r="M154" s="124">
        <f t="shared" si="14"/>
        <v>92</v>
      </c>
      <c r="N154" s="125">
        <f t="shared" si="15"/>
        <v>92</v>
      </c>
      <c r="O154" s="26" t="str">
        <f t="shared" si="16"/>
        <v/>
      </c>
      <c r="P154" s="27">
        <f t="shared" si="17"/>
        <v>1</v>
      </c>
    </row>
    <row r="155" spans="2:16" s="27" customFormat="1" ht="36" x14ac:dyDescent="0.3">
      <c r="B155" s="139" t="s">
        <v>162</v>
      </c>
      <c r="C155" s="25" t="s">
        <v>9</v>
      </c>
      <c r="D155" s="141" t="str">
        <f t="shared" si="12"/>
        <v>Beit Berl College</v>
      </c>
      <c r="E155" s="141" t="str">
        <f t="shared" si="13"/>
        <v>Israel</v>
      </c>
      <c r="F155" s="139" t="s">
        <v>822</v>
      </c>
      <c r="G155" s="139" t="s">
        <v>736</v>
      </c>
      <c r="H155" s="139" t="s">
        <v>208</v>
      </c>
      <c r="I155" s="139" t="s">
        <v>825</v>
      </c>
      <c r="J155" s="75">
        <v>43009</v>
      </c>
      <c r="K155" s="75">
        <v>43189</v>
      </c>
      <c r="L155" s="29">
        <v>1</v>
      </c>
      <c r="M155" s="124">
        <f t="shared" si="14"/>
        <v>92</v>
      </c>
      <c r="N155" s="125">
        <f t="shared" si="15"/>
        <v>92</v>
      </c>
      <c r="O155" s="26" t="str">
        <f t="shared" si="16"/>
        <v/>
      </c>
      <c r="P155" s="27">
        <f t="shared" si="17"/>
        <v>1</v>
      </c>
    </row>
    <row r="156" spans="2:16" s="27" customFormat="1" ht="54" x14ac:dyDescent="0.3">
      <c r="B156" s="139" t="s">
        <v>160</v>
      </c>
      <c r="C156" s="25" t="s">
        <v>9</v>
      </c>
      <c r="D156" s="141" t="str">
        <f t="shared" si="12"/>
        <v>Beit Berl College</v>
      </c>
      <c r="E156" s="141" t="str">
        <f t="shared" si="13"/>
        <v>Israel</v>
      </c>
      <c r="F156" s="139" t="s">
        <v>826</v>
      </c>
      <c r="G156" s="139" t="s">
        <v>827</v>
      </c>
      <c r="H156" s="139" t="s">
        <v>130</v>
      </c>
      <c r="I156" s="139" t="s">
        <v>828</v>
      </c>
      <c r="J156" s="75">
        <v>43101</v>
      </c>
      <c r="K156" s="75">
        <v>43190</v>
      </c>
      <c r="L156" s="29">
        <v>2</v>
      </c>
      <c r="M156" s="124">
        <f t="shared" si="14"/>
        <v>132</v>
      </c>
      <c r="N156" s="125">
        <f t="shared" si="15"/>
        <v>264</v>
      </c>
      <c r="O156" s="26" t="str">
        <f t="shared" si="16"/>
        <v/>
      </c>
      <c r="P156" s="27">
        <f t="shared" si="17"/>
        <v>2</v>
      </c>
    </row>
    <row r="157" spans="2:16" s="27" customFormat="1" ht="54" x14ac:dyDescent="0.3">
      <c r="B157" s="139" t="s">
        <v>160</v>
      </c>
      <c r="C157" s="25" t="s">
        <v>9</v>
      </c>
      <c r="D157" s="141" t="str">
        <f t="shared" si="12"/>
        <v>Beit Berl College</v>
      </c>
      <c r="E157" s="141" t="str">
        <f t="shared" si="13"/>
        <v>Israel</v>
      </c>
      <c r="F157" s="139" t="s">
        <v>829</v>
      </c>
      <c r="G157" s="139" t="s">
        <v>761</v>
      </c>
      <c r="H157" s="139" t="s">
        <v>131</v>
      </c>
      <c r="I157" s="139" t="s">
        <v>830</v>
      </c>
      <c r="J157" s="75">
        <v>43101</v>
      </c>
      <c r="K157" s="75">
        <v>43190</v>
      </c>
      <c r="L157" s="29">
        <v>3</v>
      </c>
      <c r="M157" s="124">
        <f t="shared" si="14"/>
        <v>166</v>
      </c>
      <c r="N157" s="125">
        <f t="shared" si="15"/>
        <v>498</v>
      </c>
      <c r="O157" s="26" t="str">
        <f t="shared" si="16"/>
        <v/>
      </c>
      <c r="P157" s="27">
        <f t="shared" si="17"/>
        <v>3</v>
      </c>
    </row>
    <row r="158" spans="2:16" s="27" customFormat="1" ht="90" x14ac:dyDescent="0.3">
      <c r="B158" s="139" t="s">
        <v>162</v>
      </c>
      <c r="C158" s="25" t="s">
        <v>9</v>
      </c>
      <c r="D158" s="141" t="str">
        <f t="shared" si="12"/>
        <v>Beit Berl College</v>
      </c>
      <c r="E158" s="141" t="str">
        <f t="shared" si="13"/>
        <v>Israel</v>
      </c>
      <c r="F158" s="139" t="s">
        <v>831</v>
      </c>
      <c r="G158" s="139" t="s">
        <v>761</v>
      </c>
      <c r="H158" s="139" t="s">
        <v>130</v>
      </c>
      <c r="I158" s="139" t="s">
        <v>832</v>
      </c>
      <c r="J158" s="75">
        <v>43101</v>
      </c>
      <c r="K158" s="75">
        <v>43190</v>
      </c>
      <c r="L158" s="29">
        <v>3</v>
      </c>
      <c r="M158" s="124">
        <f t="shared" si="14"/>
        <v>132</v>
      </c>
      <c r="N158" s="125">
        <f t="shared" si="15"/>
        <v>396</v>
      </c>
      <c r="O158" s="26" t="str">
        <f t="shared" si="16"/>
        <v/>
      </c>
      <c r="P158" s="27">
        <f t="shared" si="17"/>
        <v>3</v>
      </c>
    </row>
    <row r="159" spans="2:16" s="27" customFormat="1" ht="36" x14ac:dyDescent="0.3">
      <c r="B159" s="139" t="s">
        <v>160</v>
      </c>
      <c r="C159" s="25" t="s">
        <v>9</v>
      </c>
      <c r="D159" s="141" t="str">
        <f t="shared" si="12"/>
        <v>Beit Berl College</v>
      </c>
      <c r="E159" s="141" t="str">
        <f t="shared" si="13"/>
        <v>Israel</v>
      </c>
      <c r="F159" s="139" t="s">
        <v>831</v>
      </c>
      <c r="G159" s="139" t="s">
        <v>761</v>
      </c>
      <c r="H159" s="139" t="s">
        <v>130</v>
      </c>
      <c r="I159" s="139" t="s">
        <v>833</v>
      </c>
      <c r="J159" s="75">
        <v>43101</v>
      </c>
      <c r="K159" s="75">
        <v>43190</v>
      </c>
      <c r="L159" s="29">
        <v>3</v>
      </c>
      <c r="M159" s="124">
        <f t="shared" si="14"/>
        <v>132</v>
      </c>
      <c r="N159" s="125">
        <f t="shared" si="15"/>
        <v>396</v>
      </c>
      <c r="O159" s="26" t="str">
        <f t="shared" si="16"/>
        <v/>
      </c>
      <c r="P159" s="27">
        <f t="shared" si="17"/>
        <v>3</v>
      </c>
    </row>
    <row r="160" spans="2:16" s="27" customFormat="1" ht="36" x14ac:dyDescent="0.3">
      <c r="B160" s="139" t="s">
        <v>160</v>
      </c>
      <c r="C160" s="25" t="s">
        <v>9</v>
      </c>
      <c r="D160" s="141" t="str">
        <f t="shared" si="12"/>
        <v>Beit Berl College</v>
      </c>
      <c r="E160" s="141" t="str">
        <f t="shared" si="13"/>
        <v>Israel</v>
      </c>
      <c r="F160" s="139" t="s">
        <v>834</v>
      </c>
      <c r="G160" s="139" t="s">
        <v>749</v>
      </c>
      <c r="H160" s="139" t="s">
        <v>131</v>
      </c>
      <c r="I160" s="139" t="s">
        <v>835</v>
      </c>
      <c r="J160" s="75">
        <v>43101</v>
      </c>
      <c r="K160" s="75">
        <v>43190</v>
      </c>
      <c r="L160" s="29">
        <v>2</v>
      </c>
      <c r="M160" s="124">
        <f t="shared" si="14"/>
        <v>166</v>
      </c>
      <c r="N160" s="125">
        <f t="shared" si="15"/>
        <v>332</v>
      </c>
      <c r="O160" s="26" t="str">
        <f t="shared" si="16"/>
        <v/>
      </c>
      <c r="P160" s="27">
        <f t="shared" si="17"/>
        <v>2</v>
      </c>
    </row>
    <row r="161" spans="2:16" s="27" customFormat="1" ht="36" x14ac:dyDescent="0.3">
      <c r="B161" s="139" t="s">
        <v>210</v>
      </c>
      <c r="C161" s="25" t="s">
        <v>9</v>
      </c>
      <c r="D161" s="141" t="str">
        <f t="shared" si="12"/>
        <v>Beit Berl College</v>
      </c>
      <c r="E161" s="141" t="str">
        <f t="shared" si="13"/>
        <v>Israel</v>
      </c>
      <c r="F161" s="139" t="s">
        <v>836</v>
      </c>
      <c r="G161" s="139" t="s">
        <v>749</v>
      </c>
      <c r="H161" s="139" t="s">
        <v>130</v>
      </c>
      <c r="I161" s="139" t="s">
        <v>837</v>
      </c>
      <c r="J161" s="75">
        <v>43101</v>
      </c>
      <c r="K161" s="75">
        <v>43190</v>
      </c>
      <c r="L161" s="29">
        <v>2</v>
      </c>
      <c r="M161" s="124">
        <f t="shared" si="14"/>
        <v>132</v>
      </c>
      <c r="N161" s="125">
        <f t="shared" si="15"/>
        <v>264</v>
      </c>
      <c r="O161" s="26" t="str">
        <f t="shared" si="16"/>
        <v/>
      </c>
      <c r="P161" s="27">
        <f t="shared" si="17"/>
        <v>2</v>
      </c>
    </row>
    <row r="162" spans="2:16" s="27" customFormat="1" ht="72" x14ac:dyDescent="0.3">
      <c r="B162" s="139" t="s">
        <v>160</v>
      </c>
      <c r="C162" s="25" t="s">
        <v>9</v>
      </c>
      <c r="D162" s="141" t="str">
        <f t="shared" si="12"/>
        <v>Beit Berl College</v>
      </c>
      <c r="E162" s="141" t="str">
        <f t="shared" si="13"/>
        <v>Israel</v>
      </c>
      <c r="F162" s="139" t="s">
        <v>836</v>
      </c>
      <c r="G162" s="139" t="s">
        <v>749</v>
      </c>
      <c r="H162" s="139" t="s">
        <v>130</v>
      </c>
      <c r="I162" s="139" t="s">
        <v>838</v>
      </c>
      <c r="J162" s="75">
        <v>43101</v>
      </c>
      <c r="K162" s="75">
        <v>43190</v>
      </c>
      <c r="L162" s="29">
        <v>5</v>
      </c>
      <c r="M162" s="124">
        <f t="shared" si="14"/>
        <v>132</v>
      </c>
      <c r="N162" s="125">
        <f t="shared" si="15"/>
        <v>660</v>
      </c>
      <c r="O162" s="26" t="str">
        <f t="shared" si="16"/>
        <v/>
      </c>
      <c r="P162" s="27">
        <f t="shared" si="17"/>
        <v>5</v>
      </c>
    </row>
    <row r="163" spans="2:16" s="27" customFormat="1" ht="72" x14ac:dyDescent="0.3">
      <c r="B163" s="139" t="s">
        <v>160</v>
      </c>
      <c r="C163" s="25" t="s">
        <v>9</v>
      </c>
      <c r="D163" s="141" t="str">
        <f t="shared" si="12"/>
        <v>Beit Berl College</v>
      </c>
      <c r="E163" s="141" t="str">
        <f t="shared" si="13"/>
        <v>Israel</v>
      </c>
      <c r="F163" s="139" t="s">
        <v>766</v>
      </c>
      <c r="G163" s="139" t="s">
        <v>839</v>
      </c>
      <c r="H163" s="139" t="s">
        <v>130</v>
      </c>
      <c r="I163" s="139" t="s">
        <v>840</v>
      </c>
      <c r="J163" s="75">
        <v>43101</v>
      </c>
      <c r="K163" s="75">
        <v>43190</v>
      </c>
      <c r="L163" s="29">
        <v>2</v>
      </c>
      <c r="M163" s="124">
        <f t="shared" si="14"/>
        <v>132</v>
      </c>
      <c r="N163" s="125">
        <f t="shared" si="15"/>
        <v>264</v>
      </c>
      <c r="O163" s="26" t="str">
        <f t="shared" si="16"/>
        <v/>
      </c>
      <c r="P163" s="27">
        <f t="shared" si="17"/>
        <v>2</v>
      </c>
    </row>
    <row r="164" spans="2:16" s="27" customFormat="1" ht="54" x14ac:dyDescent="0.3">
      <c r="B164" s="139" t="s">
        <v>160</v>
      </c>
      <c r="C164" s="25" t="s">
        <v>9</v>
      </c>
      <c r="D164" s="141" t="str">
        <f t="shared" si="12"/>
        <v>Beit Berl College</v>
      </c>
      <c r="E164" s="141" t="str">
        <f t="shared" si="13"/>
        <v>Israel</v>
      </c>
      <c r="F164" s="139" t="s">
        <v>841</v>
      </c>
      <c r="G164" s="139" t="s">
        <v>741</v>
      </c>
      <c r="H164" s="139" t="s">
        <v>130</v>
      </c>
      <c r="I164" s="139" t="s">
        <v>842</v>
      </c>
      <c r="J164" s="75">
        <v>43101</v>
      </c>
      <c r="K164" s="75">
        <v>43190</v>
      </c>
      <c r="L164" s="29">
        <v>5</v>
      </c>
      <c r="M164" s="124">
        <f t="shared" si="14"/>
        <v>132</v>
      </c>
      <c r="N164" s="125">
        <f t="shared" si="15"/>
        <v>660</v>
      </c>
      <c r="O164" s="26" t="str">
        <f t="shared" si="16"/>
        <v/>
      </c>
      <c r="P164" s="27">
        <f t="shared" si="17"/>
        <v>5</v>
      </c>
    </row>
    <row r="165" spans="2:16" s="27" customFormat="1" x14ac:dyDescent="0.3">
      <c r="B165" s="139"/>
      <c r="C165" s="25"/>
      <c r="D165" s="141" t="str">
        <f t="shared" si="12"/>
        <v/>
      </c>
      <c r="E165" s="141" t="str">
        <f t="shared" si="13"/>
        <v/>
      </c>
      <c r="F165" s="139"/>
      <c r="G165" s="139"/>
      <c r="H165" s="139"/>
      <c r="I165" s="139"/>
      <c r="J165" s="75"/>
      <c r="K165" s="75"/>
      <c r="L165" s="29">
        <v>0</v>
      </c>
      <c r="M165" s="124">
        <f t="shared" si="14"/>
        <v>0</v>
      </c>
      <c r="N165" s="125">
        <f t="shared" si="15"/>
        <v>0</v>
      </c>
      <c r="O165" s="26" t="str">
        <f t="shared" si="16"/>
        <v>Error</v>
      </c>
      <c r="P165" s="27">
        <f t="shared" si="17"/>
        <v>0</v>
      </c>
    </row>
    <row r="166" spans="2:16" s="27" customFormat="1" x14ac:dyDescent="0.3">
      <c r="B166" s="139" t="s">
        <v>162</v>
      </c>
      <c r="C166" s="25" t="s">
        <v>10</v>
      </c>
      <c r="D166" s="141" t="str">
        <f t="shared" si="12"/>
        <v>Kaye Academic College of Education</v>
      </c>
      <c r="E166" s="141" t="str">
        <f t="shared" si="13"/>
        <v>Israel</v>
      </c>
      <c r="F166" s="139" t="s">
        <v>893</v>
      </c>
      <c r="G166" s="139" t="s">
        <v>894</v>
      </c>
      <c r="H166" s="139" t="s">
        <v>131</v>
      </c>
      <c r="I166" s="139" t="s">
        <v>895</v>
      </c>
      <c r="J166" s="75">
        <v>42705</v>
      </c>
      <c r="K166" s="75">
        <v>43100</v>
      </c>
      <c r="L166" s="29">
        <v>42</v>
      </c>
      <c r="M166" s="124">
        <f t="shared" si="14"/>
        <v>166</v>
      </c>
      <c r="N166" s="125">
        <f t="shared" si="15"/>
        <v>6972</v>
      </c>
      <c r="O166" s="26" t="str">
        <f t="shared" si="16"/>
        <v/>
      </c>
      <c r="P166" s="27">
        <f t="shared" si="17"/>
        <v>42</v>
      </c>
    </row>
    <row r="167" spans="2:16" s="27" customFormat="1" x14ac:dyDescent="0.3">
      <c r="B167" s="139" t="s">
        <v>160</v>
      </c>
      <c r="C167" s="25" t="s">
        <v>10</v>
      </c>
      <c r="D167" s="141" t="str">
        <f t="shared" si="12"/>
        <v>Kaye Academic College of Education</v>
      </c>
      <c r="E167" s="141" t="str">
        <f t="shared" si="13"/>
        <v>Israel</v>
      </c>
      <c r="F167" s="139" t="s">
        <v>896</v>
      </c>
      <c r="G167" s="139" t="s">
        <v>897</v>
      </c>
      <c r="H167" s="139" t="s">
        <v>130</v>
      </c>
      <c r="I167" s="139" t="s">
        <v>898</v>
      </c>
      <c r="J167" s="75">
        <v>42705</v>
      </c>
      <c r="K167" s="75">
        <v>42825</v>
      </c>
      <c r="L167" s="29">
        <v>22</v>
      </c>
      <c r="M167" s="124">
        <f t="shared" si="14"/>
        <v>132</v>
      </c>
      <c r="N167" s="125">
        <f t="shared" si="15"/>
        <v>2904</v>
      </c>
      <c r="O167" s="26" t="str">
        <f t="shared" si="16"/>
        <v/>
      </c>
      <c r="P167" s="27">
        <f t="shared" si="17"/>
        <v>22</v>
      </c>
    </row>
    <row r="168" spans="2:16" s="27" customFormat="1" x14ac:dyDescent="0.3">
      <c r="B168" s="139" t="s">
        <v>160</v>
      </c>
      <c r="C168" s="25" t="s">
        <v>10</v>
      </c>
      <c r="D168" s="141" t="str">
        <f t="shared" si="12"/>
        <v>Kaye Academic College of Education</v>
      </c>
      <c r="E168" s="141" t="str">
        <f t="shared" si="13"/>
        <v>Israel</v>
      </c>
      <c r="F168" s="139" t="s">
        <v>899</v>
      </c>
      <c r="G168" s="139" t="s">
        <v>900</v>
      </c>
      <c r="H168" s="139" t="s">
        <v>130</v>
      </c>
      <c r="I168" s="139" t="s">
        <v>898</v>
      </c>
      <c r="J168" s="75">
        <v>42705</v>
      </c>
      <c r="K168" s="75">
        <v>42855</v>
      </c>
      <c r="L168" s="29">
        <v>9</v>
      </c>
      <c r="M168" s="124">
        <f t="shared" si="14"/>
        <v>132</v>
      </c>
      <c r="N168" s="125">
        <f t="shared" si="15"/>
        <v>1188</v>
      </c>
      <c r="O168" s="26" t="str">
        <f t="shared" si="16"/>
        <v/>
      </c>
      <c r="P168" s="27">
        <f t="shared" si="17"/>
        <v>9</v>
      </c>
    </row>
    <row r="169" spans="2:16" s="27" customFormat="1" x14ac:dyDescent="0.3">
      <c r="B169" s="139" t="s">
        <v>160</v>
      </c>
      <c r="C169" s="25" t="s">
        <v>10</v>
      </c>
      <c r="D169" s="141" t="str">
        <f t="shared" si="12"/>
        <v>Kaye Academic College of Education</v>
      </c>
      <c r="E169" s="141" t="str">
        <f t="shared" si="13"/>
        <v>Israel</v>
      </c>
      <c r="F169" s="139" t="s">
        <v>901</v>
      </c>
      <c r="G169" s="139" t="s">
        <v>897</v>
      </c>
      <c r="H169" s="139" t="s">
        <v>130</v>
      </c>
      <c r="I169" s="139" t="s">
        <v>898</v>
      </c>
      <c r="J169" s="75">
        <v>42826</v>
      </c>
      <c r="K169" s="75">
        <v>43100</v>
      </c>
      <c r="L169" s="29">
        <v>22</v>
      </c>
      <c r="M169" s="124">
        <f t="shared" si="14"/>
        <v>132</v>
      </c>
      <c r="N169" s="125">
        <f t="shared" si="15"/>
        <v>2904</v>
      </c>
      <c r="O169" s="26" t="str">
        <f t="shared" si="16"/>
        <v/>
      </c>
      <c r="P169" s="27">
        <f t="shared" si="17"/>
        <v>22</v>
      </c>
    </row>
    <row r="170" spans="2:16" s="27" customFormat="1" x14ac:dyDescent="0.3">
      <c r="B170" s="139" t="s">
        <v>160</v>
      </c>
      <c r="C170" s="25" t="s">
        <v>10</v>
      </c>
      <c r="D170" s="141" t="str">
        <f t="shared" si="12"/>
        <v>Kaye Academic College of Education</v>
      </c>
      <c r="E170" s="141" t="str">
        <f t="shared" si="13"/>
        <v>Israel</v>
      </c>
      <c r="F170" s="139" t="s">
        <v>902</v>
      </c>
      <c r="G170" s="139" t="s">
        <v>900</v>
      </c>
      <c r="H170" s="139" t="s">
        <v>130</v>
      </c>
      <c r="I170" s="139" t="s">
        <v>898</v>
      </c>
      <c r="J170" s="75">
        <v>42887</v>
      </c>
      <c r="K170" s="75">
        <v>43100</v>
      </c>
      <c r="L170" s="29">
        <v>9</v>
      </c>
      <c r="M170" s="124">
        <f t="shared" si="14"/>
        <v>132</v>
      </c>
      <c r="N170" s="125">
        <f t="shared" si="15"/>
        <v>1188</v>
      </c>
      <c r="O170" s="26" t="str">
        <f t="shared" si="16"/>
        <v/>
      </c>
      <c r="P170" s="27">
        <f t="shared" si="17"/>
        <v>9</v>
      </c>
    </row>
    <row r="171" spans="2:16" s="27" customFormat="1" x14ac:dyDescent="0.3">
      <c r="B171" s="139"/>
      <c r="C171" s="25"/>
      <c r="D171" s="141" t="str">
        <f t="shared" si="12"/>
        <v/>
      </c>
      <c r="E171" s="141" t="str">
        <f t="shared" si="13"/>
        <v/>
      </c>
      <c r="F171" s="139"/>
      <c r="G171" s="139"/>
      <c r="H171" s="139"/>
      <c r="I171" s="139"/>
      <c r="J171" s="75"/>
      <c r="K171" s="75"/>
      <c r="L171" s="29">
        <v>0</v>
      </c>
      <c r="M171" s="124">
        <f t="shared" si="14"/>
        <v>0</v>
      </c>
      <c r="N171" s="125">
        <f t="shared" si="15"/>
        <v>0</v>
      </c>
      <c r="O171" s="26" t="str">
        <f t="shared" si="16"/>
        <v>Error</v>
      </c>
      <c r="P171" s="27">
        <f t="shared" si="17"/>
        <v>0</v>
      </c>
    </row>
    <row r="172" spans="2:16" s="27" customFormat="1" ht="198" x14ac:dyDescent="0.3">
      <c r="B172" s="139" t="s">
        <v>161</v>
      </c>
      <c r="C172" s="25" t="s">
        <v>11</v>
      </c>
      <c r="D172" s="141" t="str">
        <f t="shared" si="12"/>
        <v>University of Bucharest</v>
      </c>
      <c r="E172" s="141" t="str">
        <f t="shared" si="13"/>
        <v>Romania</v>
      </c>
      <c r="F172" s="139" t="s">
        <v>946</v>
      </c>
      <c r="G172" s="139" t="s">
        <v>947</v>
      </c>
      <c r="H172" s="139" t="s">
        <v>130</v>
      </c>
      <c r="I172" s="139" t="s">
        <v>948</v>
      </c>
      <c r="J172" s="75">
        <v>42856</v>
      </c>
      <c r="K172" s="75">
        <v>42886</v>
      </c>
      <c r="L172" s="29">
        <v>1</v>
      </c>
      <c r="M172" s="124">
        <f t="shared" si="14"/>
        <v>74</v>
      </c>
      <c r="N172" s="125">
        <f t="shared" si="15"/>
        <v>74</v>
      </c>
      <c r="O172" s="26" t="str">
        <f t="shared" si="16"/>
        <v/>
      </c>
      <c r="P172" s="27">
        <f t="shared" si="17"/>
        <v>1</v>
      </c>
    </row>
    <row r="173" spans="2:16" s="27" customFormat="1" ht="90" x14ac:dyDescent="0.3">
      <c r="B173" s="139" t="s">
        <v>162</v>
      </c>
      <c r="C173" s="25" t="s">
        <v>11</v>
      </c>
      <c r="D173" s="141" t="str">
        <f t="shared" si="12"/>
        <v>University of Bucharest</v>
      </c>
      <c r="E173" s="141" t="str">
        <f t="shared" si="13"/>
        <v>Romania</v>
      </c>
      <c r="F173" s="139" t="s">
        <v>946</v>
      </c>
      <c r="G173" s="139" t="s">
        <v>947</v>
      </c>
      <c r="H173" s="139" t="s">
        <v>131</v>
      </c>
      <c r="I173" s="139" t="s">
        <v>949</v>
      </c>
      <c r="J173" s="75">
        <v>42856</v>
      </c>
      <c r="K173" s="75">
        <v>42886</v>
      </c>
      <c r="L173" s="29">
        <v>1</v>
      </c>
      <c r="M173" s="124">
        <f t="shared" si="14"/>
        <v>88</v>
      </c>
      <c r="N173" s="125">
        <f t="shared" si="15"/>
        <v>88</v>
      </c>
      <c r="O173" s="26" t="str">
        <f t="shared" si="16"/>
        <v/>
      </c>
      <c r="P173" s="27">
        <f t="shared" si="17"/>
        <v>1</v>
      </c>
    </row>
    <row r="174" spans="2:16" s="27" customFormat="1" ht="126" x14ac:dyDescent="0.3">
      <c r="B174" s="139" t="s">
        <v>161</v>
      </c>
      <c r="C174" s="25" t="s">
        <v>11</v>
      </c>
      <c r="D174" s="141" t="str">
        <f t="shared" si="12"/>
        <v>University of Bucharest</v>
      </c>
      <c r="E174" s="141" t="str">
        <f t="shared" si="13"/>
        <v>Romania</v>
      </c>
      <c r="F174" s="139" t="s">
        <v>946</v>
      </c>
      <c r="G174" s="139" t="s">
        <v>947</v>
      </c>
      <c r="H174" s="139" t="s">
        <v>130</v>
      </c>
      <c r="I174" s="139" t="s">
        <v>950</v>
      </c>
      <c r="J174" s="75">
        <v>42887</v>
      </c>
      <c r="K174" s="75">
        <v>42916</v>
      </c>
      <c r="L174" s="29">
        <v>1</v>
      </c>
      <c r="M174" s="124">
        <f t="shared" si="14"/>
        <v>74</v>
      </c>
      <c r="N174" s="125">
        <f t="shared" si="15"/>
        <v>74</v>
      </c>
      <c r="O174" s="26" t="str">
        <f t="shared" si="16"/>
        <v/>
      </c>
      <c r="P174" s="27">
        <f t="shared" si="17"/>
        <v>1</v>
      </c>
    </row>
    <row r="175" spans="2:16" s="27" customFormat="1" ht="36" x14ac:dyDescent="0.3">
      <c r="B175" s="139" t="s">
        <v>160</v>
      </c>
      <c r="C175" s="25" t="s">
        <v>11</v>
      </c>
      <c r="D175" s="141" t="str">
        <f t="shared" si="12"/>
        <v>University of Bucharest</v>
      </c>
      <c r="E175" s="141" t="str">
        <f t="shared" si="13"/>
        <v>Romania</v>
      </c>
      <c r="F175" s="139" t="s">
        <v>946</v>
      </c>
      <c r="G175" s="139" t="s">
        <v>947</v>
      </c>
      <c r="H175" s="139" t="s">
        <v>130</v>
      </c>
      <c r="I175" s="139" t="s">
        <v>951</v>
      </c>
      <c r="J175" s="75">
        <v>42887</v>
      </c>
      <c r="K175" s="75">
        <v>42916</v>
      </c>
      <c r="L175" s="29">
        <v>1</v>
      </c>
      <c r="M175" s="124">
        <f t="shared" si="14"/>
        <v>74</v>
      </c>
      <c r="N175" s="125">
        <f t="shared" si="15"/>
        <v>74</v>
      </c>
      <c r="O175" s="26" t="str">
        <f t="shared" si="16"/>
        <v/>
      </c>
      <c r="P175" s="27">
        <f t="shared" si="17"/>
        <v>1</v>
      </c>
    </row>
    <row r="176" spans="2:16" s="27" customFormat="1" ht="90" x14ac:dyDescent="0.3">
      <c r="B176" s="139" t="s">
        <v>161</v>
      </c>
      <c r="C176" s="25" t="s">
        <v>11</v>
      </c>
      <c r="D176" s="141" t="str">
        <f t="shared" si="12"/>
        <v>University of Bucharest</v>
      </c>
      <c r="E176" s="141" t="str">
        <f t="shared" si="13"/>
        <v>Romania</v>
      </c>
      <c r="F176" s="139" t="s">
        <v>946</v>
      </c>
      <c r="G176" s="139" t="s">
        <v>947</v>
      </c>
      <c r="H176" s="139" t="s">
        <v>130</v>
      </c>
      <c r="I176" s="139" t="s">
        <v>952</v>
      </c>
      <c r="J176" s="75">
        <v>42917</v>
      </c>
      <c r="K176" s="75">
        <v>42947</v>
      </c>
      <c r="L176" s="29">
        <v>1</v>
      </c>
      <c r="M176" s="124">
        <f t="shared" si="14"/>
        <v>74</v>
      </c>
      <c r="N176" s="125">
        <f t="shared" si="15"/>
        <v>74</v>
      </c>
      <c r="O176" s="26" t="str">
        <f t="shared" si="16"/>
        <v/>
      </c>
      <c r="P176" s="27">
        <f t="shared" si="17"/>
        <v>1</v>
      </c>
    </row>
    <row r="177" spans="2:16" s="27" customFormat="1" ht="90" x14ac:dyDescent="0.3">
      <c r="B177" s="139" t="s">
        <v>160</v>
      </c>
      <c r="C177" s="25" t="s">
        <v>11</v>
      </c>
      <c r="D177" s="141" t="str">
        <f t="shared" si="12"/>
        <v>University of Bucharest</v>
      </c>
      <c r="E177" s="141" t="str">
        <f t="shared" si="13"/>
        <v>Romania</v>
      </c>
      <c r="F177" s="139" t="s">
        <v>946</v>
      </c>
      <c r="G177" s="139" t="s">
        <v>947</v>
      </c>
      <c r="H177" s="139" t="s">
        <v>130</v>
      </c>
      <c r="I177" s="139" t="s">
        <v>953</v>
      </c>
      <c r="J177" s="75">
        <v>42917</v>
      </c>
      <c r="K177" s="75">
        <v>42947</v>
      </c>
      <c r="L177" s="29">
        <v>1</v>
      </c>
      <c r="M177" s="124">
        <f t="shared" si="14"/>
        <v>74</v>
      </c>
      <c r="N177" s="125">
        <f t="shared" si="15"/>
        <v>74</v>
      </c>
      <c r="O177" s="26" t="str">
        <f t="shared" si="16"/>
        <v/>
      </c>
      <c r="P177" s="27">
        <f t="shared" si="17"/>
        <v>1</v>
      </c>
    </row>
    <row r="178" spans="2:16" s="27" customFormat="1" ht="54" x14ac:dyDescent="0.3">
      <c r="B178" s="139" t="s">
        <v>160</v>
      </c>
      <c r="C178" s="25" t="s">
        <v>11</v>
      </c>
      <c r="D178" s="141" t="str">
        <f t="shared" si="12"/>
        <v>University of Bucharest</v>
      </c>
      <c r="E178" s="141" t="str">
        <f t="shared" si="13"/>
        <v>Romania</v>
      </c>
      <c r="F178" s="139" t="s">
        <v>946</v>
      </c>
      <c r="G178" s="139" t="s">
        <v>947</v>
      </c>
      <c r="H178" s="139" t="s">
        <v>130</v>
      </c>
      <c r="I178" s="139" t="s">
        <v>954</v>
      </c>
      <c r="J178" s="75">
        <v>42948</v>
      </c>
      <c r="K178" s="75">
        <v>42978</v>
      </c>
      <c r="L178" s="29">
        <v>2</v>
      </c>
      <c r="M178" s="124">
        <f t="shared" si="14"/>
        <v>74</v>
      </c>
      <c r="N178" s="125">
        <f t="shared" si="15"/>
        <v>148</v>
      </c>
      <c r="O178" s="26" t="str">
        <f t="shared" si="16"/>
        <v/>
      </c>
      <c r="P178" s="27">
        <f t="shared" si="17"/>
        <v>2</v>
      </c>
    </row>
    <row r="179" spans="2:16" s="27" customFormat="1" ht="54" x14ac:dyDescent="0.3">
      <c r="B179" s="139" t="s">
        <v>161</v>
      </c>
      <c r="C179" s="25" t="s">
        <v>11</v>
      </c>
      <c r="D179" s="141" t="str">
        <f t="shared" si="12"/>
        <v>University of Bucharest</v>
      </c>
      <c r="E179" s="141" t="str">
        <f t="shared" si="13"/>
        <v>Romania</v>
      </c>
      <c r="F179" s="139" t="s">
        <v>946</v>
      </c>
      <c r="G179" s="139" t="s">
        <v>947</v>
      </c>
      <c r="H179" s="139" t="s">
        <v>130</v>
      </c>
      <c r="I179" s="139" t="s">
        <v>955</v>
      </c>
      <c r="J179" s="75">
        <v>42979</v>
      </c>
      <c r="K179" s="75">
        <v>43008</v>
      </c>
      <c r="L179" s="29">
        <v>1</v>
      </c>
      <c r="M179" s="124">
        <f t="shared" si="14"/>
        <v>74</v>
      </c>
      <c r="N179" s="125">
        <f t="shared" si="15"/>
        <v>74</v>
      </c>
      <c r="O179" s="26" t="str">
        <f t="shared" si="16"/>
        <v/>
      </c>
      <c r="P179" s="27">
        <f t="shared" si="17"/>
        <v>1</v>
      </c>
    </row>
    <row r="180" spans="2:16" s="27" customFormat="1" ht="72" x14ac:dyDescent="0.3">
      <c r="B180" s="139" t="s">
        <v>160</v>
      </c>
      <c r="C180" s="25" t="s">
        <v>11</v>
      </c>
      <c r="D180" s="141" t="str">
        <f t="shared" si="12"/>
        <v>University of Bucharest</v>
      </c>
      <c r="E180" s="141" t="str">
        <f t="shared" si="13"/>
        <v>Romania</v>
      </c>
      <c r="F180" s="139" t="s">
        <v>946</v>
      </c>
      <c r="G180" s="139" t="s">
        <v>947</v>
      </c>
      <c r="H180" s="139" t="s">
        <v>130</v>
      </c>
      <c r="I180" s="139" t="s">
        <v>956</v>
      </c>
      <c r="J180" s="75">
        <v>42979</v>
      </c>
      <c r="K180" s="75">
        <v>43008</v>
      </c>
      <c r="L180" s="29">
        <v>1</v>
      </c>
      <c r="M180" s="124">
        <f t="shared" si="14"/>
        <v>74</v>
      </c>
      <c r="N180" s="125">
        <f t="shared" si="15"/>
        <v>74</v>
      </c>
      <c r="O180" s="26" t="str">
        <f t="shared" si="16"/>
        <v/>
      </c>
      <c r="P180" s="27">
        <f t="shared" si="17"/>
        <v>1</v>
      </c>
    </row>
    <row r="181" spans="2:16" s="27" customFormat="1" ht="72" x14ac:dyDescent="0.3">
      <c r="B181" s="139" t="s">
        <v>161</v>
      </c>
      <c r="C181" s="25" t="s">
        <v>11</v>
      </c>
      <c r="D181" s="141" t="str">
        <f t="shared" si="12"/>
        <v>University of Bucharest</v>
      </c>
      <c r="E181" s="141" t="str">
        <f t="shared" si="13"/>
        <v>Romania</v>
      </c>
      <c r="F181" s="139" t="s">
        <v>946</v>
      </c>
      <c r="G181" s="139" t="s">
        <v>947</v>
      </c>
      <c r="H181" s="139" t="s">
        <v>130</v>
      </c>
      <c r="I181" s="139" t="s">
        <v>957</v>
      </c>
      <c r="J181" s="75">
        <v>43009</v>
      </c>
      <c r="K181" s="75">
        <v>43039</v>
      </c>
      <c r="L181" s="29">
        <v>1</v>
      </c>
      <c r="M181" s="124">
        <f t="shared" si="14"/>
        <v>74</v>
      </c>
      <c r="N181" s="125">
        <f t="shared" si="15"/>
        <v>74</v>
      </c>
      <c r="O181" s="26" t="str">
        <f t="shared" si="16"/>
        <v/>
      </c>
      <c r="P181" s="27">
        <f t="shared" si="17"/>
        <v>1</v>
      </c>
    </row>
    <row r="182" spans="2:16" s="27" customFormat="1" ht="72" x14ac:dyDescent="0.3">
      <c r="B182" s="139" t="s">
        <v>160</v>
      </c>
      <c r="C182" s="25" t="s">
        <v>11</v>
      </c>
      <c r="D182" s="141" t="str">
        <f t="shared" si="12"/>
        <v>University of Bucharest</v>
      </c>
      <c r="E182" s="141" t="str">
        <f t="shared" si="13"/>
        <v>Romania</v>
      </c>
      <c r="F182" s="139" t="s">
        <v>946</v>
      </c>
      <c r="G182" s="139" t="s">
        <v>947</v>
      </c>
      <c r="H182" s="139" t="s">
        <v>130</v>
      </c>
      <c r="I182" s="139" t="s">
        <v>958</v>
      </c>
      <c r="J182" s="75">
        <v>43009</v>
      </c>
      <c r="K182" s="75">
        <v>43039</v>
      </c>
      <c r="L182" s="29">
        <v>3</v>
      </c>
      <c r="M182" s="124">
        <f t="shared" si="14"/>
        <v>74</v>
      </c>
      <c r="N182" s="125">
        <f t="shared" si="15"/>
        <v>222</v>
      </c>
      <c r="O182" s="26" t="str">
        <f t="shared" si="16"/>
        <v/>
      </c>
      <c r="P182" s="27">
        <f t="shared" si="17"/>
        <v>3</v>
      </c>
    </row>
    <row r="183" spans="2:16" s="27" customFormat="1" ht="36" x14ac:dyDescent="0.3">
      <c r="B183" s="139" t="s">
        <v>161</v>
      </c>
      <c r="C183" s="25" t="s">
        <v>11</v>
      </c>
      <c r="D183" s="141" t="str">
        <f t="shared" si="12"/>
        <v>University of Bucharest</v>
      </c>
      <c r="E183" s="141" t="str">
        <f t="shared" si="13"/>
        <v>Romania</v>
      </c>
      <c r="F183" s="139" t="s">
        <v>946</v>
      </c>
      <c r="G183" s="139" t="s">
        <v>947</v>
      </c>
      <c r="H183" s="139" t="s">
        <v>130</v>
      </c>
      <c r="I183" s="139" t="s">
        <v>959</v>
      </c>
      <c r="J183" s="75">
        <v>43040</v>
      </c>
      <c r="K183" s="75">
        <v>43069</v>
      </c>
      <c r="L183" s="29">
        <v>1</v>
      </c>
      <c r="M183" s="124">
        <f t="shared" si="14"/>
        <v>74</v>
      </c>
      <c r="N183" s="125">
        <f t="shared" si="15"/>
        <v>74</v>
      </c>
      <c r="O183" s="26" t="str">
        <f t="shared" si="16"/>
        <v/>
      </c>
      <c r="P183" s="27">
        <f t="shared" si="17"/>
        <v>1</v>
      </c>
    </row>
    <row r="184" spans="2:16" s="27" customFormat="1" ht="72" x14ac:dyDescent="0.3">
      <c r="B184" s="139" t="s">
        <v>160</v>
      </c>
      <c r="C184" s="25" t="s">
        <v>11</v>
      </c>
      <c r="D184" s="141" t="str">
        <f t="shared" si="12"/>
        <v>University of Bucharest</v>
      </c>
      <c r="E184" s="141" t="str">
        <f t="shared" si="13"/>
        <v>Romania</v>
      </c>
      <c r="F184" s="139" t="s">
        <v>946</v>
      </c>
      <c r="G184" s="139" t="s">
        <v>947</v>
      </c>
      <c r="H184" s="139" t="s">
        <v>130</v>
      </c>
      <c r="I184" s="139" t="s">
        <v>960</v>
      </c>
      <c r="J184" s="75">
        <v>43040</v>
      </c>
      <c r="K184" s="75">
        <v>43069</v>
      </c>
      <c r="L184" s="29">
        <v>3</v>
      </c>
      <c r="M184" s="124">
        <f t="shared" si="14"/>
        <v>74</v>
      </c>
      <c r="N184" s="125">
        <f t="shared" si="15"/>
        <v>222</v>
      </c>
      <c r="O184" s="26" t="str">
        <f t="shared" si="16"/>
        <v/>
      </c>
      <c r="P184" s="27">
        <f t="shared" si="17"/>
        <v>3</v>
      </c>
    </row>
    <row r="185" spans="2:16" s="27" customFormat="1" ht="54" x14ac:dyDescent="0.3">
      <c r="B185" s="139" t="s">
        <v>161</v>
      </c>
      <c r="C185" s="25" t="s">
        <v>11</v>
      </c>
      <c r="D185" s="141" t="str">
        <f t="shared" si="12"/>
        <v>University of Bucharest</v>
      </c>
      <c r="E185" s="141" t="str">
        <f t="shared" si="13"/>
        <v>Romania</v>
      </c>
      <c r="F185" s="139" t="s">
        <v>946</v>
      </c>
      <c r="G185" s="139" t="s">
        <v>947</v>
      </c>
      <c r="H185" s="139" t="s">
        <v>130</v>
      </c>
      <c r="I185" s="139" t="s">
        <v>961</v>
      </c>
      <c r="J185" s="75">
        <v>43070</v>
      </c>
      <c r="K185" s="75">
        <v>43100</v>
      </c>
      <c r="L185" s="29">
        <v>1</v>
      </c>
      <c r="M185" s="124">
        <f t="shared" si="14"/>
        <v>74</v>
      </c>
      <c r="N185" s="125">
        <f t="shared" si="15"/>
        <v>74</v>
      </c>
      <c r="O185" s="26" t="str">
        <f t="shared" si="16"/>
        <v/>
      </c>
      <c r="P185" s="27">
        <f t="shared" si="17"/>
        <v>1</v>
      </c>
    </row>
    <row r="186" spans="2:16" s="27" customFormat="1" ht="126" x14ac:dyDescent="0.3">
      <c r="B186" s="139" t="s">
        <v>160</v>
      </c>
      <c r="C186" s="25" t="s">
        <v>11</v>
      </c>
      <c r="D186" s="141" t="str">
        <f t="shared" si="12"/>
        <v>University of Bucharest</v>
      </c>
      <c r="E186" s="141" t="str">
        <f t="shared" si="13"/>
        <v>Romania</v>
      </c>
      <c r="F186" s="139" t="s">
        <v>946</v>
      </c>
      <c r="G186" s="139" t="s">
        <v>947</v>
      </c>
      <c r="H186" s="139" t="s">
        <v>130</v>
      </c>
      <c r="I186" s="139" t="s">
        <v>962</v>
      </c>
      <c r="J186" s="75">
        <v>43070</v>
      </c>
      <c r="K186" s="75">
        <v>43100</v>
      </c>
      <c r="L186" s="29">
        <v>3</v>
      </c>
      <c r="M186" s="124">
        <f t="shared" si="14"/>
        <v>74</v>
      </c>
      <c r="N186" s="125">
        <f t="shared" si="15"/>
        <v>222</v>
      </c>
      <c r="O186" s="26" t="str">
        <f t="shared" si="16"/>
        <v/>
      </c>
      <c r="P186" s="27">
        <f t="shared" si="17"/>
        <v>3</v>
      </c>
    </row>
    <row r="187" spans="2:16" s="27" customFormat="1" ht="108" x14ac:dyDescent="0.3">
      <c r="B187" s="139" t="s">
        <v>160</v>
      </c>
      <c r="C187" s="25" t="s">
        <v>11</v>
      </c>
      <c r="D187" s="141" t="str">
        <f t="shared" si="12"/>
        <v>University of Bucharest</v>
      </c>
      <c r="E187" s="141" t="str">
        <f t="shared" si="13"/>
        <v>Romania</v>
      </c>
      <c r="F187" s="139" t="s">
        <v>946</v>
      </c>
      <c r="G187" s="139" t="s">
        <v>947</v>
      </c>
      <c r="H187" s="139" t="s">
        <v>130</v>
      </c>
      <c r="I187" s="139" t="s">
        <v>963</v>
      </c>
      <c r="J187" s="75">
        <v>43101</v>
      </c>
      <c r="K187" s="75">
        <v>43131</v>
      </c>
      <c r="L187" s="29">
        <v>2</v>
      </c>
      <c r="M187" s="124">
        <f t="shared" si="14"/>
        <v>74</v>
      </c>
      <c r="N187" s="125">
        <f t="shared" si="15"/>
        <v>148</v>
      </c>
      <c r="O187" s="26" t="str">
        <f t="shared" si="16"/>
        <v/>
      </c>
      <c r="P187" s="27">
        <f t="shared" si="17"/>
        <v>2</v>
      </c>
    </row>
    <row r="188" spans="2:16" s="27" customFormat="1" ht="36" x14ac:dyDescent="0.3">
      <c r="B188" s="139" t="s">
        <v>162</v>
      </c>
      <c r="C188" s="25" t="s">
        <v>11</v>
      </c>
      <c r="D188" s="141" t="str">
        <f t="shared" si="12"/>
        <v>University of Bucharest</v>
      </c>
      <c r="E188" s="141" t="str">
        <f t="shared" si="13"/>
        <v>Romania</v>
      </c>
      <c r="F188" s="139" t="s">
        <v>946</v>
      </c>
      <c r="G188" s="139" t="s">
        <v>947</v>
      </c>
      <c r="H188" s="139" t="s">
        <v>131</v>
      </c>
      <c r="I188" s="139" t="s">
        <v>964</v>
      </c>
      <c r="J188" s="75">
        <v>43101</v>
      </c>
      <c r="K188" s="75">
        <v>43131</v>
      </c>
      <c r="L188" s="29">
        <v>2</v>
      </c>
      <c r="M188" s="124">
        <f t="shared" si="14"/>
        <v>88</v>
      </c>
      <c r="N188" s="125">
        <f t="shared" si="15"/>
        <v>176</v>
      </c>
      <c r="O188" s="26" t="str">
        <f t="shared" si="16"/>
        <v/>
      </c>
      <c r="P188" s="27">
        <f t="shared" si="17"/>
        <v>2</v>
      </c>
    </row>
    <row r="189" spans="2:16" s="27" customFormat="1" ht="162" x14ac:dyDescent="0.3">
      <c r="B189" s="139" t="s">
        <v>160</v>
      </c>
      <c r="C189" s="25" t="s">
        <v>11</v>
      </c>
      <c r="D189" s="141" t="str">
        <f t="shared" si="12"/>
        <v>University of Bucharest</v>
      </c>
      <c r="E189" s="141" t="str">
        <f t="shared" si="13"/>
        <v>Romania</v>
      </c>
      <c r="F189" s="139" t="s">
        <v>946</v>
      </c>
      <c r="G189" s="139" t="s">
        <v>947</v>
      </c>
      <c r="H189" s="139" t="s">
        <v>130</v>
      </c>
      <c r="I189" s="139" t="s">
        <v>965</v>
      </c>
      <c r="J189" s="75">
        <v>43132</v>
      </c>
      <c r="K189" s="75">
        <v>43159</v>
      </c>
      <c r="L189" s="29">
        <v>3</v>
      </c>
      <c r="M189" s="124">
        <f t="shared" si="14"/>
        <v>74</v>
      </c>
      <c r="N189" s="125">
        <f t="shared" si="15"/>
        <v>222</v>
      </c>
      <c r="O189" s="26" t="str">
        <f t="shared" si="16"/>
        <v/>
      </c>
      <c r="P189" s="27">
        <f t="shared" si="17"/>
        <v>3</v>
      </c>
    </row>
    <row r="190" spans="2:16" s="27" customFormat="1" ht="144" x14ac:dyDescent="0.3">
      <c r="B190" s="139" t="s">
        <v>161</v>
      </c>
      <c r="C190" s="25" t="s">
        <v>11</v>
      </c>
      <c r="D190" s="141" t="str">
        <f t="shared" si="12"/>
        <v>University of Bucharest</v>
      </c>
      <c r="E190" s="141" t="str">
        <f t="shared" si="13"/>
        <v>Romania</v>
      </c>
      <c r="F190" s="139" t="s">
        <v>966</v>
      </c>
      <c r="G190" s="139" t="s">
        <v>967</v>
      </c>
      <c r="H190" s="139" t="s">
        <v>130</v>
      </c>
      <c r="I190" s="139" t="s">
        <v>968</v>
      </c>
      <c r="J190" s="75">
        <v>42856</v>
      </c>
      <c r="K190" s="75">
        <v>42886</v>
      </c>
      <c r="L190" s="29">
        <v>1</v>
      </c>
      <c r="M190" s="124">
        <f t="shared" si="14"/>
        <v>74</v>
      </c>
      <c r="N190" s="125">
        <f t="shared" si="15"/>
        <v>74</v>
      </c>
      <c r="O190" s="26" t="str">
        <f t="shared" si="16"/>
        <v/>
      </c>
      <c r="P190" s="27">
        <f t="shared" si="17"/>
        <v>1</v>
      </c>
    </row>
    <row r="191" spans="2:16" s="27" customFormat="1" ht="72" x14ac:dyDescent="0.3">
      <c r="B191" s="139" t="s">
        <v>160</v>
      </c>
      <c r="C191" s="25" t="s">
        <v>11</v>
      </c>
      <c r="D191" s="141" t="str">
        <f t="shared" si="12"/>
        <v>University of Bucharest</v>
      </c>
      <c r="E191" s="141" t="str">
        <f t="shared" si="13"/>
        <v>Romania</v>
      </c>
      <c r="F191" s="139" t="s">
        <v>966</v>
      </c>
      <c r="G191" s="139" t="s">
        <v>967</v>
      </c>
      <c r="H191" s="139" t="s">
        <v>130</v>
      </c>
      <c r="I191" s="139" t="s">
        <v>969</v>
      </c>
      <c r="J191" s="75">
        <v>42856</v>
      </c>
      <c r="K191" s="75">
        <v>42886</v>
      </c>
      <c r="L191" s="29">
        <v>1</v>
      </c>
      <c r="M191" s="124">
        <f t="shared" si="14"/>
        <v>74</v>
      </c>
      <c r="N191" s="125">
        <f t="shared" si="15"/>
        <v>74</v>
      </c>
      <c r="O191" s="26" t="str">
        <f t="shared" si="16"/>
        <v/>
      </c>
      <c r="P191" s="27">
        <f t="shared" si="17"/>
        <v>1</v>
      </c>
    </row>
    <row r="192" spans="2:16" s="27" customFormat="1" ht="126" x14ac:dyDescent="0.3">
      <c r="B192" s="139" t="s">
        <v>161</v>
      </c>
      <c r="C192" s="25" t="s">
        <v>11</v>
      </c>
      <c r="D192" s="141" t="str">
        <f t="shared" si="12"/>
        <v>University of Bucharest</v>
      </c>
      <c r="E192" s="141" t="str">
        <f t="shared" si="13"/>
        <v>Romania</v>
      </c>
      <c r="F192" s="139" t="s">
        <v>966</v>
      </c>
      <c r="G192" s="139" t="s">
        <v>967</v>
      </c>
      <c r="H192" s="139" t="s">
        <v>130</v>
      </c>
      <c r="I192" s="139" t="s">
        <v>950</v>
      </c>
      <c r="J192" s="75">
        <v>42887</v>
      </c>
      <c r="K192" s="75">
        <v>42916</v>
      </c>
      <c r="L192" s="29">
        <v>1</v>
      </c>
      <c r="M192" s="124">
        <f t="shared" si="14"/>
        <v>74</v>
      </c>
      <c r="N192" s="125">
        <f t="shared" si="15"/>
        <v>74</v>
      </c>
      <c r="O192" s="26" t="str">
        <f t="shared" si="16"/>
        <v/>
      </c>
      <c r="P192" s="27">
        <f t="shared" si="17"/>
        <v>1</v>
      </c>
    </row>
    <row r="193" spans="2:16" s="27" customFormat="1" ht="36" x14ac:dyDescent="0.3">
      <c r="B193" s="139" t="s">
        <v>160</v>
      </c>
      <c r="C193" s="25" t="s">
        <v>11</v>
      </c>
      <c r="D193" s="141" t="str">
        <f t="shared" si="12"/>
        <v>University of Bucharest</v>
      </c>
      <c r="E193" s="141" t="str">
        <f t="shared" si="13"/>
        <v>Romania</v>
      </c>
      <c r="F193" s="139" t="s">
        <v>966</v>
      </c>
      <c r="G193" s="139" t="s">
        <v>967</v>
      </c>
      <c r="H193" s="139" t="s">
        <v>130</v>
      </c>
      <c r="I193" s="139" t="s">
        <v>951</v>
      </c>
      <c r="J193" s="75">
        <v>42887</v>
      </c>
      <c r="K193" s="75">
        <v>42916</v>
      </c>
      <c r="L193" s="29">
        <v>1</v>
      </c>
      <c r="M193" s="124">
        <f t="shared" si="14"/>
        <v>74</v>
      </c>
      <c r="N193" s="125">
        <f t="shared" si="15"/>
        <v>74</v>
      </c>
      <c r="O193" s="26" t="str">
        <f t="shared" si="16"/>
        <v/>
      </c>
      <c r="P193" s="27">
        <f t="shared" si="17"/>
        <v>1</v>
      </c>
    </row>
    <row r="194" spans="2:16" s="27" customFormat="1" ht="90" x14ac:dyDescent="0.3">
      <c r="B194" s="139" t="s">
        <v>161</v>
      </c>
      <c r="C194" s="25" t="s">
        <v>11</v>
      </c>
      <c r="D194" s="141" t="str">
        <f t="shared" si="12"/>
        <v>University of Bucharest</v>
      </c>
      <c r="E194" s="141" t="str">
        <f t="shared" si="13"/>
        <v>Romania</v>
      </c>
      <c r="F194" s="139" t="s">
        <v>966</v>
      </c>
      <c r="G194" s="139" t="s">
        <v>967</v>
      </c>
      <c r="H194" s="139" t="s">
        <v>130</v>
      </c>
      <c r="I194" s="139" t="s">
        <v>952</v>
      </c>
      <c r="J194" s="75">
        <v>42917</v>
      </c>
      <c r="K194" s="75">
        <v>42947</v>
      </c>
      <c r="L194" s="29">
        <v>1</v>
      </c>
      <c r="M194" s="124">
        <f t="shared" si="14"/>
        <v>74</v>
      </c>
      <c r="N194" s="125">
        <f t="shared" si="15"/>
        <v>74</v>
      </c>
      <c r="O194" s="26" t="str">
        <f t="shared" si="16"/>
        <v/>
      </c>
      <c r="P194" s="27">
        <f t="shared" si="17"/>
        <v>1</v>
      </c>
    </row>
    <row r="195" spans="2:16" s="27" customFormat="1" ht="90" x14ac:dyDescent="0.3">
      <c r="B195" s="139" t="s">
        <v>160</v>
      </c>
      <c r="C195" s="25" t="s">
        <v>11</v>
      </c>
      <c r="D195" s="141" t="str">
        <f t="shared" si="12"/>
        <v>University of Bucharest</v>
      </c>
      <c r="E195" s="141" t="str">
        <f t="shared" si="13"/>
        <v>Romania</v>
      </c>
      <c r="F195" s="139" t="s">
        <v>966</v>
      </c>
      <c r="G195" s="139" t="s">
        <v>967</v>
      </c>
      <c r="H195" s="139" t="s">
        <v>130</v>
      </c>
      <c r="I195" s="139" t="s">
        <v>953</v>
      </c>
      <c r="J195" s="75">
        <v>42917</v>
      </c>
      <c r="K195" s="75">
        <v>42947</v>
      </c>
      <c r="L195" s="29">
        <v>1</v>
      </c>
      <c r="M195" s="124">
        <f t="shared" si="14"/>
        <v>74</v>
      </c>
      <c r="N195" s="125">
        <f t="shared" si="15"/>
        <v>74</v>
      </c>
      <c r="O195" s="26" t="str">
        <f t="shared" si="16"/>
        <v/>
      </c>
      <c r="P195" s="27">
        <f t="shared" si="17"/>
        <v>1</v>
      </c>
    </row>
    <row r="196" spans="2:16" s="27" customFormat="1" ht="54" x14ac:dyDescent="0.3">
      <c r="B196" s="139" t="s">
        <v>160</v>
      </c>
      <c r="C196" s="25" t="s">
        <v>11</v>
      </c>
      <c r="D196" s="141" t="str">
        <f t="shared" si="12"/>
        <v>University of Bucharest</v>
      </c>
      <c r="E196" s="141" t="str">
        <f t="shared" si="13"/>
        <v>Romania</v>
      </c>
      <c r="F196" s="139" t="s">
        <v>966</v>
      </c>
      <c r="G196" s="139" t="s">
        <v>967</v>
      </c>
      <c r="H196" s="139" t="s">
        <v>130</v>
      </c>
      <c r="I196" s="139" t="s">
        <v>954</v>
      </c>
      <c r="J196" s="75">
        <v>42948</v>
      </c>
      <c r="K196" s="75">
        <v>42978</v>
      </c>
      <c r="L196" s="29">
        <v>2</v>
      </c>
      <c r="M196" s="124">
        <f t="shared" si="14"/>
        <v>74</v>
      </c>
      <c r="N196" s="125">
        <f t="shared" si="15"/>
        <v>148</v>
      </c>
      <c r="O196" s="26" t="str">
        <f t="shared" si="16"/>
        <v/>
      </c>
      <c r="P196" s="27">
        <f t="shared" si="17"/>
        <v>2</v>
      </c>
    </row>
    <row r="197" spans="2:16" s="27" customFormat="1" ht="54" x14ac:dyDescent="0.3">
      <c r="B197" s="139" t="s">
        <v>161</v>
      </c>
      <c r="C197" s="25" t="s">
        <v>11</v>
      </c>
      <c r="D197" s="141" t="str">
        <f t="shared" si="12"/>
        <v>University of Bucharest</v>
      </c>
      <c r="E197" s="141" t="str">
        <f t="shared" si="13"/>
        <v>Romania</v>
      </c>
      <c r="F197" s="139" t="s">
        <v>966</v>
      </c>
      <c r="G197" s="139" t="s">
        <v>967</v>
      </c>
      <c r="H197" s="139" t="s">
        <v>130</v>
      </c>
      <c r="I197" s="139" t="s">
        <v>955</v>
      </c>
      <c r="J197" s="75">
        <v>42979</v>
      </c>
      <c r="K197" s="75">
        <v>43008</v>
      </c>
      <c r="L197" s="29">
        <v>1</v>
      </c>
      <c r="M197" s="124">
        <f t="shared" si="14"/>
        <v>74</v>
      </c>
      <c r="N197" s="125">
        <f t="shared" si="15"/>
        <v>74</v>
      </c>
      <c r="O197" s="26" t="str">
        <f t="shared" si="16"/>
        <v/>
      </c>
      <c r="P197" s="27">
        <f t="shared" si="17"/>
        <v>1</v>
      </c>
    </row>
    <row r="198" spans="2:16" s="27" customFormat="1" ht="72" x14ac:dyDescent="0.3">
      <c r="B198" s="139" t="s">
        <v>160</v>
      </c>
      <c r="C198" s="25" t="s">
        <v>11</v>
      </c>
      <c r="D198" s="141" t="str">
        <f t="shared" si="12"/>
        <v>University of Bucharest</v>
      </c>
      <c r="E198" s="141" t="str">
        <f t="shared" si="13"/>
        <v>Romania</v>
      </c>
      <c r="F198" s="139" t="s">
        <v>966</v>
      </c>
      <c r="G198" s="139" t="s">
        <v>967</v>
      </c>
      <c r="H198" s="139" t="s">
        <v>130</v>
      </c>
      <c r="I198" s="139" t="s">
        <v>956</v>
      </c>
      <c r="J198" s="75">
        <v>42979</v>
      </c>
      <c r="K198" s="75">
        <v>43008</v>
      </c>
      <c r="L198" s="29">
        <v>1</v>
      </c>
      <c r="M198" s="124">
        <f t="shared" si="14"/>
        <v>74</v>
      </c>
      <c r="N198" s="125">
        <f t="shared" si="15"/>
        <v>74</v>
      </c>
      <c r="O198" s="26" t="str">
        <f t="shared" si="16"/>
        <v/>
      </c>
      <c r="P198" s="27">
        <f t="shared" si="17"/>
        <v>1</v>
      </c>
    </row>
    <row r="199" spans="2:16" s="27" customFormat="1" ht="72" x14ac:dyDescent="0.3">
      <c r="B199" s="139" t="s">
        <v>161</v>
      </c>
      <c r="C199" s="25" t="s">
        <v>11</v>
      </c>
      <c r="D199" s="141" t="str">
        <f t="shared" si="12"/>
        <v>University of Bucharest</v>
      </c>
      <c r="E199" s="141" t="str">
        <f t="shared" si="13"/>
        <v>Romania</v>
      </c>
      <c r="F199" s="139" t="s">
        <v>966</v>
      </c>
      <c r="G199" s="139" t="s">
        <v>967</v>
      </c>
      <c r="H199" s="139" t="s">
        <v>130</v>
      </c>
      <c r="I199" s="139" t="s">
        <v>957</v>
      </c>
      <c r="J199" s="75">
        <v>43009</v>
      </c>
      <c r="K199" s="75">
        <v>43039</v>
      </c>
      <c r="L199" s="29">
        <v>1</v>
      </c>
      <c r="M199" s="124">
        <f t="shared" si="14"/>
        <v>74</v>
      </c>
      <c r="N199" s="125">
        <f t="shared" si="15"/>
        <v>74</v>
      </c>
      <c r="O199" s="26" t="str">
        <f t="shared" si="16"/>
        <v/>
      </c>
      <c r="P199" s="27">
        <f t="shared" si="17"/>
        <v>1</v>
      </c>
    </row>
    <row r="200" spans="2:16" s="27" customFormat="1" ht="72" x14ac:dyDescent="0.3">
      <c r="B200" s="139" t="s">
        <v>160</v>
      </c>
      <c r="C200" s="25" t="s">
        <v>11</v>
      </c>
      <c r="D200" s="141" t="str">
        <f t="shared" ref="D200:D263" si="18">IFERROR(IF(VLOOKUP(C200,PartnerN°Ref,2,FALSE)=0,"",VLOOKUP(C200,PartnerN°Ref,2,FALSE)),"")</f>
        <v>University of Bucharest</v>
      </c>
      <c r="E200" s="141" t="str">
        <f t="shared" ref="E200:E263" si="19">IFERROR(IF(VLOOKUP(C200,PartnerN°Ref,3,FALSE)=0,"",VLOOKUP(C200,PartnerN°Ref,3,FALSE)),"")</f>
        <v>Romania</v>
      </c>
      <c r="F200" s="139" t="s">
        <v>966</v>
      </c>
      <c r="G200" s="139" t="s">
        <v>967</v>
      </c>
      <c r="H200" s="139" t="s">
        <v>130</v>
      </c>
      <c r="I200" s="139" t="s">
        <v>958</v>
      </c>
      <c r="J200" s="75">
        <v>43009</v>
      </c>
      <c r="K200" s="75">
        <v>43039</v>
      </c>
      <c r="L200" s="29">
        <v>3</v>
      </c>
      <c r="M200" s="124">
        <f t="shared" ref="M200:M263" si="20">IF(O200="Error",0,IFERROR(INDEX(Rates,MATCH(E200,CountryALL,0),MATCH(H200,Category,0)),0))</f>
        <v>74</v>
      </c>
      <c r="N200" s="125">
        <f t="shared" ref="N200:N263" si="21">IF(O200="Error",0,IF(L200&gt;((K200-J200)+1),((K200-J200)+1)*M200,L200*M200))</f>
        <v>222</v>
      </c>
      <c r="O200" s="26" t="str">
        <f t="shared" ref="O200:O263" si="22">IF(OR(COUNTBLANK(B200:L200)&gt;0,COUNTIF(WorkPackage,B200)=0,COUNTIF(PartnerN°,C200)=0,COUNTIF(CountryALL,E200)=0,COUNTIF(StaffCat,H200)=0,(K200-J200)&lt;0,ISNUMBER(L200)=FALSE,IF(ISNUMBER(L200)=TRUE,L200=INT(L200*1)/1=FALSE)),"Error","")</f>
        <v/>
      </c>
      <c r="P200" s="27">
        <f t="shared" ref="P200:P263" si="23">IF(L200&gt;(K200-J200)+1,(K200-J200)+1,L200)</f>
        <v>3</v>
      </c>
    </row>
    <row r="201" spans="2:16" s="27" customFormat="1" ht="36" x14ac:dyDescent="0.3">
      <c r="B201" s="139" t="s">
        <v>161</v>
      </c>
      <c r="C201" s="25" t="s">
        <v>11</v>
      </c>
      <c r="D201" s="141" t="str">
        <f t="shared" si="18"/>
        <v>University of Bucharest</v>
      </c>
      <c r="E201" s="141" t="str">
        <f t="shared" si="19"/>
        <v>Romania</v>
      </c>
      <c r="F201" s="139" t="s">
        <v>966</v>
      </c>
      <c r="G201" s="139" t="s">
        <v>967</v>
      </c>
      <c r="H201" s="139" t="s">
        <v>130</v>
      </c>
      <c r="I201" s="139" t="s">
        <v>959</v>
      </c>
      <c r="J201" s="75">
        <v>43040</v>
      </c>
      <c r="K201" s="75">
        <v>43069</v>
      </c>
      <c r="L201" s="29">
        <v>1</v>
      </c>
      <c r="M201" s="124">
        <f t="shared" si="20"/>
        <v>74</v>
      </c>
      <c r="N201" s="125">
        <f t="shared" si="21"/>
        <v>74</v>
      </c>
      <c r="O201" s="26" t="str">
        <f t="shared" si="22"/>
        <v/>
      </c>
      <c r="P201" s="27">
        <f t="shared" si="23"/>
        <v>1</v>
      </c>
    </row>
    <row r="202" spans="2:16" s="27" customFormat="1" ht="72" x14ac:dyDescent="0.3">
      <c r="B202" s="139" t="s">
        <v>160</v>
      </c>
      <c r="C202" s="25" t="s">
        <v>11</v>
      </c>
      <c r="D202" s="141" t="str">
        <f t="shared" si="18"/>
        <v>University of Bucharest</v>
      </c>
      <c r="E202" s="141" t="str">
        <f t="shared" si="19"/>
        <v>Romania</v>
      </c>
      <c r="F202" s="139" t="s">
        <v>966</v>
      </c>
      <c r="G202" s="139" t="s">
        <v>967</v>
      </c>
      <c r="H202" s="139" t="s">
        <v>130</v>
      </c>
      <c r="I202" s="139" t="s">
        <v>960</v>
      </c>
      <c r="J202" s="75">
        <v>43040</v>
      </c>
      <c r="K202" s="75">
        <v>43069</v>
      </c>
      <c r="L202" s="29">
        <v>3</v>
      </c>
      <c r="M202" s="124">
        <f t="shared" si="20"/>
        <v>74</v>
      </c>
      <c r="N202" s="125">
        <f t="shared" si="21"/>
        <v>222</v>
      </c>
      <c r="O202" s="26" t="str">
        <f t="shared" si="22"/>
        <v/>
      </c>
      <c r="P202" s="27">
        <f t="shared" si="23"/>
        <v>3</v>
      </c>
    </row>
    <row r="203" spans="2:16" s="27" customFormat="1" ht="54" x14ac:dyDescent="0.3">
      <c r="B203" s="139" t="s">
        <v>161</v>
      </c>
      <c r="C203" s="25" t="s">
        <v>11</v>
      </c>
      <c r="D203" s="141" t="str">
        <f t="shared" si="18"/>
        <v>University of Bucharest</v>
      </c>
      <c r="E203" s="141" t="str">
        <f t="shared" si="19"/>
        <v>Romania</v>
      </c>
      <c r="F203" s="139" t="s">
        <v>966</v>
      </c>
      <c r="G203" s="139" t="s">
        <v>967</v>
      </c>
      <c r="H203" s="139" t="s">
        <v>130</v>
      </c>
      <c r="I203" s="139" t="s">
        <v>961</v>
      </c>
      <c r="J203" s="75">
        <v>43070</v>
      </c>
      <c r="K203" s="75">
        <v>43100</v>
      </c>
      <c r="L203" s="29">
        <v>1</v>
      </c>
      <c r="M203" s="124">
        <f t="shared" si="20"/>
        <v>74</v>
      </c>
      <c r="N203" s="125">
        <f t="shared" si="21"/>
        <v>74</v>
      </c>
      <c r="O203" s="26" t="str">
        <f t="shared" si="22"/>
        <v/>
      </c>
      <c r="P203" s="27">
        <f t="shared" si="23"/>
        <v>1</v>
      </c>
    </row>
    <row r="204" spans="2:16" s="27" customFormat="1" ht="126" x14ac:dyDescent="0.3">
      <c r="B204" s="139" t="s">
        <v>160</v>
      </c>
      <c r="C204" s="25" t="s">
        <v>11</v>
      </c>
      <c r="D204" s="141" t="str">
        <f t="shared" si="18"/>
        <v>University of Bucharest</v>
      </c>
      <c r="E204" s="141" t="str">
        <f t="shared" si="19"/>
        <v>Romania</v>
      </c>
      <c r="F204" s="139" t="s">
        <v>966</v>
      </c>
      <c r="G204" s="139" t="s">
        <v>967</v>
      </c>
      <c r="H204" s="139" t="s">
        <v>130</v>
      </c>
      <c r="I204" s="139" t="s">
        <v>962</v>
      </c>
      <c r="J204" s="75">
        <v>43070</v>
      </c>
      <c r="K204" s="75">
        <v>43100</v>
      </c>
      <c r="L204" s="29">
        <v>3</v>
      </c>
      <c r="M204" s="124">
        <f t="shared" si="20"/>
        <v>74</v>
      </c>
      <c r="N204" s="125">
        <f t="shared" si="21"/>
        <v>222</v>
      </c>
      <c r="O204" s="26" t="str">
        <f t="shared" si="22"/>
        <v/>
      </c>
      <c r="P204" s="27">
        <f t="shared" si="23"/>
        <v>3</v>
      </c>
    </row>
    <row r="205" spans="2:16" s="27" customFormat="1" ht="108" x14ac:dyDescent="0.3">
      <c r="B205" s="139" t="s">
        <v>160</v>
      </c>
      <c r="C205" s="25" t="s">
        <v>11</v>
      </c>
      <c r="D205" s="141" t="str">
        <f t="shared" si="18"/>
        <v>University of Bucharest</v>
      </c>
      <c r="E205" s="141" t="str">
        <f t="shared" si="19"/>
        <v>Romania</v>
      </c>
      <c r="F205" s="139" t="s">
        <v>966</v>
      </c>
      <c r="G205" s="139" t="s">
        <v>967</v>
      </c>
      <c r="H205" s="139" t="s">
        <v>130</v>
      </c>
      <c r="I205" s="139" t="s">
        <v>963</v>
      </c>
      <c r="J205" s="75">
        <v>43101</v>
      </c>
      <c r="K205" s="75">
        <v>43131</v>
      </c>
      <c r="L205" s="29">
        <v>4</v>
      </c>
      <c r="M205" s="124">
        <f t="shared" si="20"/>
        <v>74</v>
      </c>
      <c r="N205" s="125">
        <f t="shared" si="21"/>
        <v>296</v>
      </c>
      <c r="O205" s="26" t="str">
        <f t="shared" si="22"/>
        <v/>
      </c>
      <c r="P205" s="27">
        <f t="shared" si="23"/>
        <v>4</v>
      </c>
    </row>
    <row r="206" spans="2:16" s="27" customFormat="1" ht="162" x14ac:dyDescent="0.3">
      <c r="B206" s="139" t="s">
        <v>160</v>
      </c>
      <c r="C206" s="25" t="s">
        <v>11</v>
      </c>
      <c r="D206" s="141" t="str">
        <f t="shared" si="18"/>
        <v>University of Bucharest</v>
      </c>
      <c r="E206" s="141" t="str">
        <f t="shared" si="19"/>
        <v>Romania</v>
      </c>
      <c r="F206" s="139" t="s">
        <v>966</v>
      </c>
      <c r="G206" s="139" t="s">
        <v>967</v>
      </c>
      <c r="H206" s="139" t="s">
        <v>130</v>
      </c>
      <c r="I206" s="139" t="s">
        <v>965</v>
      </c>
      <c r="J206" s="75">
        <v>43132</v>
      </c>
      <c r="K206" s="75">
        <v>43159</v>
      </c>
      <c r="L206" s="29">
        <v>3</v>
      </c>
      <c r="M206" s="124">
        <f t="shared" si="20"/>
        <v>74</v>
      </c>
      <c r="N206" s="125">
        <f t="shared" si="21"/>
        <v>222</v>
      </c>
      <c r="O206" s="26" t="str">
        <f t="shared" si="22"/>
        <v/>
      </c>
      <c r="P206" s="27">
        <f t="shared" si="23"/>
        <v>3</v>
      </c>
    </row>
    <row r="207" spans="2:16" s="27" customFormat="1" ht="72" x14ac:dyDescent="0.3">
      <c r="B207" s="139" t="s">
        <v>161</v>
      </c>
      <c r="C207" s="25" t="s">
        <v>11</v>
      </c>
      <c r="D207" s="141" t="str">
        <f t="shared" si="18"/>
        <v>University of Bucharest</v>
      </c>
      <c r="E207" s="141" t="str">
        <f t="shared" si="19"/>
        <v>Romania</v>
      </c>
      <c r="F207" s="139" t="s">
        <v>970</v>
      </c>
      <c r="G207" s="139" t="s">
        <v>971</v>
      </c>
      <c r="H207" s="139" t="s">
        <v>130</v>
      </c>
      <c r="I207" s="139" t="s">
        <v>972</v>
      </c>
      <c r="J207" s="75">
        <v>42856</v>
      </c>
      <c r="K207" s="75">
        <v>42886</v>
      </c>
      <c r="L207" s="29">
        <v>1</v>
      </c>
      <c r="M207" s="124">
        <f t="shared" si="20"/>
        <v>74</v>
      </c>
      <c r="N207" s="125">
        <f t="shared" si="21"/>
        <v>74</v>
      </c>
      <c r="O207" s="26" t="str">
        <f t="shared" si="22"/>
        <v/>
      </c>
      <c r="P207" s="27">
        <f t="shared" si="23"/>
        <v>1</v>
      </c>
    </row>
    <row r="208" spans="2:16" s="27" customFormat="1" ht="72" x14ac:dyDescent="0.3">
      <c r="B208" s="139" t="s">
        <v>160</v>
      </c>
      <c r="C208" s="25" t="s">
        <v>11</v>
      </c>
      <c r="D208" s="141" t="str">
        <f t="shared" si="18"/>
        <v>University of Bucharest</v>
      </c>
      <c r="E208" s="141" t="str">
        <f t="shared" si="19"/>
        <v>Romania</v>
      </c>
      <c r="F208" s="139" t="s">
        <v>970</v>
      </c>
      <c r="G208" s="139" t="s">
        <v>971</v>
      </c>
      <c r="H208" s="139" t="s">
        <v>130</v>
      </c>
      <c r="I208" s="139" t="s">
        <v>969</v>
      </c>
      <c r="J208" s="75">
        <v>42856</v>
      </c>
      <c r="K208" s="75">
        <v>42886</v>
      </c>
      <c r="L208" s="29">
        <v>1</v>
      </c>
      <c r="M208" s="124">
        <f t="shared" si="20"/>
        <v>74</v>
      </c>
      <c r="N208" s="125">
        <f t="shared" si="21"/>
        <v>74</v>
      </c>
      <c r="O208" s="26" t="str">
        <f t="shared" si="22"/>
        <v/>
      </c>
      <c r="P208" s="27">
        <f t="shared" si="23"/>
        <v>1</v>
      </c>
    </row>
    <row r="209" spans="2:16" s="27" customFormat="1" ht="126" x14ac:dyDescent="0.3">
      <c r="B209" s="139" t="s">
        <v>161</v>
      </c>
      <c r="C209" s="25" t="s">
        <v>11</v>
      </c>
      <c r="D209" s="141" t="str">
        <f t="shared" si="18"/>
        <v>University of Bucharest</v>
      </c>
      <c r="E209" s="141" t="str">
        <f t="shared" si="19"/>
        <v>Romania</v>
      </c>
      <c r="F209" s="139" t="s">
        <v>970</v>
      </c>
      <c r="G209" s="139" t="s">
        <v>971</v>
      </c>
      <c r="H209" s="139" t="s">
        <v>130</v>
      </c>
      <c r="I209" s="139" t="s">
        <v>950</v>
      </c>
      <c r="J209" s="75">
        <v>42887</v>
      </c>
      <c r="K209" s="75">
        <v>42916</v>
      </c>
      <c r="L209" s="29">
        <v>2</v>
      </c>
      <c r="M209" s="124">
        <f t="shared" si="20"/>
        <v>74</v>
      </c>
      <c r="N209" s="125">
        <f t="shared" si="21"/>
        <v>148</v>
      </c>
      <c r="O209" s="26" t="str">
        <f t="shared" si="22"/>
        <v/>
      </c>
      <c r="P209" s="27">
        <f t="shared" si="23"/>
        <v>2</v>
      </c>
    </row>
    <row r="210" spans="2:16" s="27" customFormat="1" ht="90" x14ac:dyDescent="0.3">
      <c r="B210" s="139" t="s">
        <v>161</v>
      </c>
      <c r="C210" s="25" t="s">
        <v>11</v>
      </c>
      <c r="D210" s="141" t="str">
        <f t="shared" si="18"/>
        <v>University of Bucharest</v>
      </c>
      <c r="E210" s="141" t="str">
        <f t="shared" si="19"/>
        <v>Romania</v>
      </c>
      <c r="F210" s="139" t="s">
        <v>970</v>
      </c>
      <c r="G210" s="139" t="s">
        <v>971</v>
      </c>
      <c r="H210" s="139" t="s">
        <v>130</v>
      </c>
      <c r="I210" s="139" t="s">
        <v>952</v>
      </c>
      <c r="J210" s="75">
        <v>42917</v>
      </c>
      <c r="K210" s="75">
        <v>42947</v>
      </c>
      <c r="L210" s="29">
        <v>1</v>
      </c>
      <c r="M210" s="124">
        <f t="shared" si="20"/>
        <v>74</v>
      </c>
      <c r="N210" s="125">
        <f t="shared" si="21"/>
        <v>74</v>
      </c>
      <c r="O210" s="26" t="str">
        <f t="shared" si="22"/>
        <v/>
      </c>
      <c r="P210" s="27">
        <f t="shared" si="23"/>
        <v>1</v>
      </c>
    </row>
    <row r="211" spans="2:16" s="27" customFormat="1" ht="90" x14ac:dyDescent="0.3">
      <c r="B211" s="139" t="s">
        <v>160</v>
      </c>
      <c r="C211" s="25" t="s">
        <v>11</v>
      </c>
      <c r="D211" s="141" t="str">
        <f t="shared" si="18"/>
        <v>University of Bucharest</v>
      </c>
      <c r="E211" s="141" t="str">
        <f t="shared" si="19"/>
        <v>Romania</v>
      </c>
      <c r="F211" s="139" t="s">
        <v>970</v>
      </c>
      <c r="G211" s="139" t="s">
        <v>971</v>
      </c>
      <c r="H211" s="139" t="s">
        <v>130</v>
      </c>
      <c r="I211" s="139" t="s">
        <v>953</v>
      </c>
      <c r="J211" s="75">
        <v>42917</v>
      </c>
      <c r="K211" s="75">
        <v>42947</v>
      </c>
      <c r="L211" s="29">
        <v>1</v>
      </c>
      <c r="M211" s="124">
        <f t="shared" si="20"/>
        <v>74</v>
      </c>
      <c r="N211" s="125">
        <f t="shared" si="21"/>
        <v>74</v>
      </c>
      <c r="O211" s="26" t="str">
        <f t="shared" si="22"/>
        <v/>
      </c>
      <c r="P211" s="27">
        <f t="shared" si="23"/>
        <v>1</v>
      </c>
    </row>
    <row r="212" spans="2:16" s="27" customFormat="1" ht="54" x14ac:dyDescent="0.3">
      <c r="B212" s="139" t="s">
        <v>160</v>
      </c>
      <c r="C212" s="25" t="s">
        <v>11</v>
      </c>
      <c r="D212" s="141" t="str">
        <f t="shared" si="18"/>
        <v>University of Bucharest</v>
      </c>
      <c r="E212" s="141" t="str">
        <f t="shared" si="19"/>
        <v>Romania</v>
      </c>
      <c r="F212" s="139" t="s">
        <v>970</v>
      </c>
      <c r="G212" s="139" t="s">
        <v>971</v>
      </c>
      <c r="H212" s="139" t="s">
        <v>130</v>
      </c>
      <c r="I212" s="139" t="s">
        <v>954</v>
      </c>
      <c r="J212" s="75">
        <v>42948</v>
      </c>
      <c r="K212" s="75">
        <v>42978</v>
      </c>
      <c r="L212" s="29">
        <v>2</v>
      </c>
      <c r="M212" s="124">
        <f t="shared" si="20"/>
        <v>74</v>
      </c>
      <c r="N212" s="125">
        <f t="shared" si="21"/>
        <v>148</v>
      </c>
      <c r="O212" s="26" t="str">
        <f t="shared" si="22"/>
        <v/>
      </c>
      <c r="P212" s="27">
        <f t="shared" si="23"/>
        <v>2</v>
      </c>
    </row>
    <row r="213" spans="2:16" s="27" customFormat="1" ht="54" x14ac:dyDescent="0.3">
      <c r="B213" s="139" t="s">
        <v>161</v>
      </c>
      <c r="C213" s="25" t="s">
        <v>11</v>
      </c>
      <c r="D213" s="141" t="str">
        <f t="shared" si="18"/>
        <v>University of Bucharest</v>
      </c>
      <c r="E213" s="141" t="str">
        <f t="shared" si="19"/>
        <v>Romania</v>
      </c>
      <c r="F213" s="139" t="s">
        <v>970</v>
      </c>
      <c r="G213" s="139" t="s">
        <v>971</v>
      </c>
      <c r="H213" s="139" t="s">
        <v>130</v>
      </c>
      <c r="I213" s="139" t="s">
        <v>955</v>
      </c>
      <c r="J213" s="75">
        <v>42979</v>
      </c>
      <c r="K213" s="75">
        <v>43008</v>
      </c>
      <c r="L213" s="29">
        <v>1</v>
      </c>
      <c r="M213" s="124">
        <f t="shared" si="20"/>
        <v>74</v>
      </c>
      <c r="N213" s="125">
        <f t="shared" si="21"/>
        <v>74</v>
      </c>
      <c r="O213" s="26" t="str">
        <f t="shared" si="22"/>
        <v/>
      </c>
      <c r="P213" s="27">
        <f t="shared" si="23"/>
        <v>1</v>
      </c>
    </row>
    <row r="214" spans="2:16" s="27" customFormat="1" ht="72" x14ac:dyDescent="0.3">
      <c r="B214" s="139" t="s">
        <v>160</v>
      </c>
      <c r="C214" s="25" t="s">
        <v>11</v>
      </c>
      <c r="D214" s="141" t="str">
        <f t="shared" si="18"/>
        <v>University of Bucharest</v>
      </c>
      <c r="E214" s="141" t="str">
        <f t="shared" si="19"/>
        <v>Romania</v>
      </c>
      <c r="F214" s="139" t="s">
        <v>970</v>
      </c>
      <c r="G214" s="139" t="s">
        <v>971</v>
      </c>
      <c r="H214" s="139" t="s">
        <v>130</v>
      </c>
      <c r="I214" s="139" t="s">
        <v>956</v>
      </c>
      <c r="J214" s="75">
        <v>42979</v>
      </c>
      <c r="K214" s="75">
        <v>43008</v>
      </c>
      <c r="L214" s="29">
        <v>1</v>
      </c>
      <c r="M214" s="124">
        <f t="shared" si="20"/>
        <v>74</v>
      </c>
      <c r="N214" s="125">
        <f t="shared" si="21"/>
        <v>74</v>
      </c>
      <c r="O214" s="26" t="str">
        <f t="shared" si="22"/>
        <v/>
      </c>
      <c r="P214" s="27">
        <f t="shared" si="23"/>
        <v>1</v>
      </c>
    </row>
    <row r="215" spans="2:16" s="27" customFormat="1" ht="72" x14ac:dyDescent="0.3">
      <c r="B215" s="139" t="s">
        <v>160</v>
      </c>
      <c r="C215" s="25" t="s">
        <v>11</v>
      </c>
      <c r="D215" s="141" t="str">
        <f t="shared" si="18"/>
        <v>University of Bucharest</v>
      </c>
      <c r="E215" s="141" t="str">
        <f t="shared" si="19"/>
        <v>Romania</v>
      </c>
      <c r="F215" s="139" t="s">
        <v>970</v>
      </c>
      <c r="G215" s="139" t="s">
        <v>971</v>
      </c>
      <c r="H215" s="139" t="s">
        <v>130</v>
      </c>
      <c r="I215" s="139" t="s">
        <v>958</v>
      </c>
      <c r="J215" s="75">
        <v>43009</v>
      </c>
      <c r="K215" s="75">
        <v>43039</v>
      </c>
      <c r="L215" s="29">
        <v>2</v>
      </c>
      <c r="M215" s="124">
        <f t="shared" si="20"/>
        <v>74</v>
      </c>
      <c r="N215" s="125">
        <f t="shared" si="21"/>
        <v>148</v>
      </c>
      <c r="O215" s="26" t="str">
        <f t="shared" si="22"/>
        <v/>
      </c>
      <c r="P215" s="27">
        <f t="shared" si="23"/>
        <v>2</v>
      </c>
    </row>
    <row r="216" spans="2:16" s="27" customFormat="1" ht="36" x14ac:dyDescent="0.3">
      <c r="B216" s="139" t="s">
        <v>160</v>
      </c>
      <c r="C216" s="25" t="s">
        <v>11</v>
      </c>
      <c r="D216" s="141" t="str">
        <f t="shared" si="18"/>
        <v>University of Bucharest</v>
      </c>
      <c r="E216" s="141" t="str">
        <f t="shared" si="19"/>
        <v>Romania</v>
      </c>
      <c r="F216" s="139" t="s">
        <v>970</v>
      </c>
      <c r="G216" s="139" t="s">
        <v>971</v>
      </c>
      <c r="H216" s="139" t="s">
        <v>130</v>
      </c>
      <c r="I216" s="139" t="s">
        <v>973</v>
      </c>
      <c r="J216" s="75">
        <v>43040</v>
      </c>
      <c r="K216" s="75">
        <v>43069</v>
      </c>
      <c r="L216" s="29">
        <v>2</v>
      </c>
      <c r="M216" s="124">
        <f t="shared" si="20"/>
        <v>74</v>
      </c>
      <c r="N216" s="125">
        <f t="shared" si="21"/>
        <v>148</v>
      </c>
      <c r="O216" s="26" t="str">
        <f t="shared" si="22"/>
        <v/>
      </c>
      <c r="P216" s="27">
        <f t="shared" si="23"/>
        <v>2</v>
      </c>
    </row>
    <row r="217" spans="2:16" s="27" customFormat="1" ht="54" x14ac:dyDescent="0.3">
      <c r="B217" s="139" t="s">
        <v>161</v>
      </c>
      <c r="C217" s="25" t="s">
        <v>11</v>
      </c>
      <c r="D217" s="141" t="str">
        <f t="shared" si="18"/>
        <v>University of Bucharest</v>
      </c>
      <c r="E217" s="141" t="str">
        <f t="shared" si="19"/>
        <v>Romania</v>
      </c>
      <c r="F217" s="139" t="s">
        <v>970</v>
      </c>
      <c r="G217" s="139" t="s">
        <v>971</v>
      </c>
      <c r="H217" s="139" t="s">
        <v>130</v>
      </c>
      <c r="I217" s="139" t="s">
        <v>961</v>
      </c>
      <c r="J217" s="75">
        <v>43070</v>
      </c>
      <c r="K217" s="75">
        <v>43100</v>
      </c>
      <c r="L217" s="29">
        <v>2</v>
      </c>
      <c r="M217" s="124">
        <f t="shared" si="20"/>
        <v>74</v>
      </c>
      <c r="N217" s="125">
        <f t="shared" si="21"/>
        <v>148</v>
      </c>
      <c r="O217" s="26" t="str">
        <f t="shared" si="22"/>
        <v/>
      </c>
      <c r="P217" s="27">
        <f t="shared" si="23"/>
        <v>2</v>
      </c>
    </row>
    <row r="218" spans="2:16" s="27" customFormat="1" ht="108" x14ac:dyDescent="0.3">
      <c r="B218" s="139" t="s">
        <v>160</v>
      </c>
      <c r="C218" s="25" t="s">
        <v>11</v>
      </c>
      <c r="D218" s="141" t="str">
        <f t="shared" si="18"/>
        <v>University of Bucharest</v>
      </c>
      <c r="E218" s="141" t="str">
        <f t="shared" si="19"/>
        <v>Romania</v>
      </c>
      <c r="F218" s="139" t="s">
        <v>970</v>
      </c>
      <c r="G218" s="139" t="s">
        <v>971</v>
      </c>
      <c r="H218" s="139" t="s">
        <v>130</v>
      </c>
      <c r="I218" s="139" t="s">
        <v>963</v>
      </c>
      <c r="J218" s="75">
        <v>43101</v>
      </c>
      <c r="K218" s="75">
        <v>43131</v>
      </c>
      <c r="L218" s="29">
        <v>2</v>
      </c>
      <c r="M218" s="124">
        <f t="shared" si="20"/>
        <v>74</v>
      </c>
      <c r="N218" s="125">
        <f t="shared" si="21"/>
        <v>148</v>
      </c>
      <c r="O218" s="26" t="str">
        <f t="shared" si="22"/>
        <v/>
      </c>
      <c r="P218" s="27">
        <f t="shared" si="23"/>
        <v>2</v>
      </c>
    </row>
    <row r="219" spans="2:16" s="27" customFormat="1" ht="162" x14ac:dyDescent="0.3">
      <c r="B219" s="139" t="s">
        <v>160</v>
      </c>
      <c r="C219" s="25" t="s">
        <v>11</v>
      </c>
      <c r="D219" s="141" t="str">
        <f t="shared" si="18"/>
        <v>University of Bucharest</v>
      </c>
      <c r="E219" s="141" t="str">
        <f t="shared" si="19"/>
        <v>Romania</v>
      </c>
      <c r="F219" s="139" t="s">
        <v>970</v>
      </c>
      <c r="G219" s="139" t="s">
        <v>971</v>
      </c>
      <c r="H219" s="139" t="s">
        <v>130</v>
      </c>
      <c r="I219" s="139" t="s">
        <v>965</v>
      </c>
      <c r="J219" s="75">
        <v>43132</v>
      </c>
      <c r="K219" s="75">
        <v>43159</v>
      </c>
      <c r="L219" s="29">
        <v>2</v>
      </c>
      <c r="M219" s="124">
        <f t="shared" si="20"/>
        <v>74</v>
      </c>
      <c r="N219" s="125">
        <f t="shared" si="21"/>
        <v>148</v>
      </c>
      <c r="O219" s="26" t="str">
        <f t="shared" si="22"/>
        <v/>
      </c>
      <c r="P219" s="27">
        <f t="shared" si="23"/>
        <v>2</v>
      </c>
    </row>
    <row r="220" spans="2:16" s="27" customFormat="1" ht="72" x14ac:dyDescent="0.3">
      <c r="B220" s="139" t="s">
        <v>161</v>
      </c>
      <c r="C220" s="25" t="s">
        <v>11</v>
      </c>
      <c r="D220" s="141" t="str">
        <f t="shared" si="18"/>
        <v>University of Bucharest</v>
      </c>
      <c r="E220" s="141" t="str">
        <f t="shared" si="19"/>
        <v>Romania</v>
      </c>
      <c r="F220" s="139" t="s">
        <v>974</v>
      </c>
      <c r="G220" s="139" t="s">
        <v>975</v>
      </c>
      <c r="H220" s="139" t="s">
        <v>130</v>
      </c>
      <c r="I220" s="139" t="s">
        <v>972</v>
      </c>
      <c r="J220" s="75">
        <v>42856</v>
      </c>
      <c r="K220" s="75">
        <v>42886</v>
      </c>
      <c r="L220" s="29">
        <v>1</v>
      </c>
      <c r="M220" s="124">
        <f t="shared" si="20"/>
        <v>74</v>
      </c>
      <c r="N220" s="125">
        <f t="shared" si="21"/>
        <v>74</v>
      </c>
      <c r="O220" s="26" t="str">
        <f t="shared" si="22"/>
        <v/>
      </c>
      <c r="P220" s="27">
        <f t="shared" si="23"/>
        <v>1</v>
      </c>
    </row>
    <row r="221" spans="2:16" s="27" customFormat="1" ht="72" x14ac:dyDescent="0.3">
      <c r="B221" s="139" t="s">
        <v>160</v>
      </c>
      <c r="C221" s="25" t="s">
        <v>11</v>
      </c>
      <c r="D221" s="141" t="str">
        <f t="shared" si="18"/>
        <v>University of Bucharest</v>
      </c>
      <c r="E221" s="141" t="str">
        <f t="shared" si="19"/>
        <v>Romania</v>
      </c>
      <c r="F221" s="139" t="s">
        <v>974</v>
      </c>
      <c r="G221" s="139" t="s">
        <v>975</v>
      </c>
      <c r="H221" s="139" t="s">
        <v>130</v>
      </c>
      <c r="I221" s="139" t="s">
        <v>969</v>
      </c>
      <c r="J221" s="75">
        <v>42856</v>
      </c>
      <c r="K221" s="75">
        <v>42886</v>
      </c>
      <c r="L221" s="29">
        <v>1</v>
      </c>
      <c r="M221" s="124">
        <f t="shared" si="20"/>
        <v>74</v>
      </c>
      <c r="N221" s="125">
        <f t="shared" si="21"/>
        <v>74</v>
      </c>
      <c r="O221" s="26" t="str">
        <f t="shared" si="22"/>
        <v/>
      </c>
      <c r="P221" s="27">
        <f t="shared" si="23"/>
        <v>1</v>
      </c>
    </row>
    <row r="222" spans="2:16" s="27" customFormat="1" ht="126" x14ac:dyDescent="0.3">
      <c r="B222" s="139" t="s">
        <v>161</v>
      </c>
      <c r="C222" s="25" t="s">
        <v>11</v>
      </c>
      <c r="D222" s="141" t="str">
        <f t="shared" si="18"/>
        <v>University of Bucharest</v>
      </c>
      <c r="E222" s="141" t="str">
        <f t="shared" si="19"/>
        <v>Romania</v>
      </c>
      <c r="F222" s="139" t="s">
        <v>974</v>
      </c>
      <c r="G222" s="139" t="s">
        <v>975</v>
      </c>
      <c r="H222" s="139" t="s">
        <v>130</v>
      </c>
      <c r="I222" s="139" t="s">
        <v>950</v>
      </c>
      <c r="J222" s="75">
        <v>42887</v>
      </c>
      <c r="K222" s="75">
        <v>42916</v>
      </c>
      <c r="L222" s="29">
        <v>2</v>
      </c>
      <c r="M222" s="124">
        <f t="shared" si="20"/>
        <v>74</v>
      </c>
      <c r="N222" s="125">
        <f t="shared" si="21"/>
        <v>148</v>
      </c>
      <c r="O222" s="26" t="str">
        <f t="shared" si="22"/>
        <v/>
      </c>
      <c r="P222" s="27">
        <f t="shared" si="23"/>
        <v>2</v>
      </c>
    </row>
    <row r="223" spans="2:16" s="27" customFormat="1" ht="90" x14ac:dyDescent="0.3">
      <c r="B223" s="139" t="s">
        <v>161</v>
      </c>
      <c r="C223" s="25" t="s">
        <v>11</v>
      </c>
      <c r="D223" s="141" t="str">
        <f t="shared" si="18"/>
        <v>University of Bucharest</v>
      </c>
      <c r="E223" s="141" t="str">
        <f t="shared" si="19"/>
        <v>Romania</v>
      </c>
      <c r="F223" s="139" t="s">
        <v>974</v>
      </c>
      <c r="G223" s="139" t="s">
        <v>975</v>
      </c>
      <c r="H223" s="139" t="s">
        <v>130</v>
      </c>
      <c r="I223" s="139" t="s">
        <v>952</v>
      </c>
      <c r="J223" s="75">
        <v>42917</v>
      </c>
      <c r="K223" s="75">
        <v>42947</v>
      </c>
      <c r="L223" s="29">
        <v>1</v>
      </c>
      <c r="M223" s="124">
        <f t="shared" si="20"/>
        <v>74</v>
      </c>
      <c r="N223" s="125">
        <f t="shared" si="21"/>
        <v>74</v>
      </c>
      <c r="O223" s="26" t="str">
        <f t="shared" si="22"/>
        <v/>
      </c>
      <c r="P223" s="27">
        <f t="shared" si="23"/>
        <v>1</v>
      </c>
    </row>
    <row r="224" spans="2:16" s="27" customFormat="1" ht="90" x14ac:dyDescent="0.3">
      <c r="B224" s="139" t="s">
        <v>160</v>
      </c>
      <c r="C224" s="25" t="s">
        <v>11</v>
      </c>
      <c r="D224" s="141" t="str">
        <f t="shared" si="18"/>
        <v>University of Bucharest</v>
      </c>
      <c r="E224" s="141" t="str">
        <f t="shared" si="19"/>
        <v>Romania</v>
      </c>
      <c r="F224" s="139" t="s">
        <v>974</v>
      </c>
      <c r="G224" s="139" t="s">
        <v>975</v>
      </c>
      <c r="H224" s="139" t="s">
        <v>130</v>
      </c>
      <c r="I224" s="139" t="s">
        <v>953</v>
      </c>
      <c r="J224" s="75">
        <v>42917</v>
      </c>
      <c r="K224" s="75">
        <v>42947</v>
      </c>
      <c r="L224" s="29">
        <v>1</v>
      </c>
      <c r="M224" s="124">
        <f t="shared" si="20"/>
        <v>74</v>
      </c>
      <c r="N224" s="125">
        <f t="shared" si="21"/>
        <v>74</v>
      </c>
      <c r="O224" s="26" t="str">
        <f t="shared" si="22"/>
        <v/>
      </c>
      <c r="P224" s="27">
        <f t="shared" si="23"/>
        <v>1</v>
      </c>
    </row>
    <row r="225" spans="2:16" s="27" customFormat="1" ht="54" x14ac:dyDescent="0.3">
      <c r="B225" s="139" t="s">
        <v>160</v>
      </c>
      <c r="C225" s="25" t="s">
        <v>11</v>
      </c>
      <c r="D225" s="141" t="str">
        <f t="shared" si="18"/>
        <v>University of Bucharest</v>
      </c>
      <c r="E225" s="141" t="str">
        <f t="shared" si="19"/>
        <v>Romania</v>
      </c>
      <c r="F225" s="139" t="s">
        <v>974</v>
      </c>
      <c r="G225" s="139" t="s">
        <v>975</v>
      </c>
      <c r="H225" s="139" t="s">
        <v>130</v>
      </c>
      <c r="I225" s="139" t="s">
        <v>954</v>
      </c>
      <c r="J225" s="75">
        <v>42948</v>
      </c>
      <c r="K225" s="75">
        <v>42978</v>
      </c>
      <c r="L225" s="29">
        <v>2</v>
      </c>
      <c r="M225" s="124">
        <f t="shared" si="20"/>
        <v>74</v>
      </c>
      <c r="N225" s="125">
        <f t="shared" si="21"/>
        <v>148</v>
      </c>
      <c r="O225" s="26" t="str">
        <f t="shared" si="22"/>
        <v/>
      </c>
      <c r="P225" s="27">
        <f t="shared" si="23"/>
        <v>2</v>
      </c>
    </row>
    <row r="226" spans="2:16" s="27" customFormat="1" ht="54" x14ac:dyDescent="0.3">
      <c r="B226" s="139" t="s">
        <v>161</v>
      </c>
      <c r="C226" s="25" t="s">
        <v>11</v>
      </c>
      <c r="D226" s="141" t="str">
        <f t="shared" si="18"/>
        <v>University of Bucharest</v>
      </c>
      <c r="E226" s="141" t="str">
        <f t="shared" si="19"/>
        <v>Romania</v>
      </c>
      <c r="F226" s="139" t="s">
        <v>974</v>
      </c>
      <c r="G226" s="139" t="s">
        <v>975</v>
      </c>
      <c r="H226" s="139" t="s">
        <v>130</v>
      </c>
      <c r="I226" s="139" t="s">
        <v>955</v>
      </c>
      <c r="J226" s="75">
        <v>42979</v>
      </c>
      <c r="K226" s="75">
        <v>43008</v>
      </c>
      <c r="L226" s="29">
        <v>1</v>
      </c>
      <c r="M226" s="124">
        <f t="shared" si="20"/>
        <v>74</v>
      </c>
      <c r="N226" s="125">
        <f t="shared" si="21"/>
        <v>74</v>
      </c>
      <c r="O226" s="26" t="str">
        <f t="shared" si="22"/>
        <v/>
      </c>
      <c r="P226" s="27">
        <f t="shared" si="23"/>
        <v>1</v>
      </c>
    </row>
    <row r="227" spans="2:16" s="27" customFormat="1" ht="72" x14ac:dyDescent="0.3">
      <c r="B227" s="139" t="s">
        <v>160</v>
      </c>
      <c r="C227" s="25" t="s">
        <v>11</v>
      </c>
      <c r="D227" s="141" t="str">
        <f t="shared" si="18"/>
        <v>University of Bucharest</v>
      </c>
      <c r="E227" s="141" t="str">
        <f t="shared" si="19"/>
        <v>Romania</v>
      </c>
      <c r="F227" s="139" t="s">
        <v>974</v>
      </c>
      <c r="G227" s="139" t="s">
        <v>975</v>
      </c>
      <c r="H227" s="139" t="s">
        <v>130</v>
      </c>
      <c r="I227" s="139" t="s">
        <v>956</v>
      </c>
      <c r="J227" s="75">
        <v>42979</v>
      </c>
      <c r="K227" s="75">
        <v>43008</v>
      </c>
      <c r="L227" s="29">
        <v>1</v>
      </c>
      <c r="M227" s="124">
        <f t="shared" si="20"/>
        <v>74</v>
      </c>
      <c r="N227" s="125">
        <f t="shared" si="21"/>
        <v>74</v>
      </c>
      <c r="O227" s="26" t="str">
        <f t="shared" si="22"/>
        <v/>
      </c>
      <c r="P227" s="27">
        <f t="shared" si="23"/>
        <v>1</v>
      </c>
    </row>
    <row r="228" spans="2:16" s="27" customFormat="1" ht="72" x14ac:dyDescent="0.3">
      <c r="B228" s="139" t="s">
        <v>160</v>
      </c>
      <c r="C228" s="25" t="s">
        <v>11</v>
      </c>
      <c r="D228" s="141" t="str">
        <f t="shared" si="18"/>
        <v>University of Bucharest</v>
      </c>
      <c r="E228" s="141" t="str">
        <f t="shared" si="19"/>
        <v>Romania</v>
      </c>
      <c r="F228" s="139" t="s">
        <v>974</v>
      </c>
      <c r="G228" s="139" t="s">
        <v>975</v>
      </c>
      <c r="H228" s="139" t="s">
        <v>130</v>
      </c>
      <c r="I228" s="139" t="s">
        <v>958</v>
      </c>
      <c r="J228" s="75">
        <v>43009</v>
      </c>
      <c r="K228" s="75">
        <v>43039</v>
      </c>
      <c r="L228" s="29">
        <v>2</v>
      </c>
      <c r="M228" s="124">
        <f t="shared" si="20"/>
        <v>74</v>
      </c>
      <c r="N228" s="125">
        <f t="shared" si="21"/>
        <v>148</v>
      </c>
      <c r="O228" s="26" t="str">
        <f t="shared" si="22"/>
        <v/>
      </c>
      <c r="P228" s="27">
        <f t="shared" si="23"/>
        <v>2</v>
      </c>
    </row>
    <row r="229" spans="2:16" s="27" customFormat="1" ht="36" x14ac:dyDescent="0.3">
      <c r="B229" s="139" t="s">
        <v>160</v>
      </c>
      <c r="C229" s="25" t="s">
        <v>11</v>
      </c>
      <c r="D229" s="141" t="str">
        <f t="shared" si="18"/>
        <v>University of Bucharest</v>
      </c>
      <c r="E229" s="141" t="str">
        <f t="shared" si="19"/>
        <v>Romania</v>
      </c>
      <c r="F229" s="139" t="s">
        <v>974</v>
      </c>
      <c r="G229" s="139" t="s">
        <v>975</v>
      </c>
      <c r="H229" s="139" t="s">
        <v>130</v>
      </c>
      <c r="I229" s="139" t="s">
        <v>973</v>
      </c>
      <c r="J229" s="75">
        <v>43040</v>
      </c>
      <c r="K229" s="75">
        <v>43069</v>
      </c>
      <c r="L229" s="29">
        <v>2</v>
      </c>
      <c r="M229" s="124">
        <f t="shared" si="20"/>
        <v>74</v>
      </c>
      <c r="N229" s="125">
        <f t="shared" si="21"/>
        <v>148</v>
      </c>
      <c r="O229" s="26" t="str">
        <f t="shared" si="22"/>
        <v/>
      </c>
      <c r="P229" s="27">
        <f t="shared" si="23"/>
        <v>2</v>
      </c>
    </row>
    <row r="230" spans="2:16" s="27" customFormat="1" ht="54" x14ac:dyDescent="0.3">
      <c r="B230" s="139" t="s">
        <v>161</v>
      </c>
      <c r="C230" s="25" t="s">
        <v>11</v>
      </c>
      <c r="D230" s="141" t="str">
        <f t="shared" si="18"/>
        <v>University of Bucharest</v>
      </c>
      <c r="E230" s="141" t="str">
        <f t="shared" si="19"/>
        <v>Romania</v>
      </c>
      <c r="F230" s="139" t="s">
        <v>974</v>
      </c>
      <c r="G230" s="139" t="s">
        <v>975</v>
      </c>
      <c r="H230" s="139" t="s">
        <v>130</v>
      </c>
      <c r="I230" s="139" t="s">
        <v>961</v>
      </c>
      <c r="J230" s="75">
        <v>43070</v>
      </c>
      <c r="K230" s="75">
        <v>43100</v>
      </c>
      <c r="L230" s="29">
        <v>2</v>
      </c>
      <c r="M230" s="124">
        <f t="shared" si="20"/>
        <v>74</v>
      </c>
      <c r="N230" s="125">
        <f t="shared" si="21"/>
        <v>148</v>
      </c>
      <c r="O230" s="26" t="str">
        <f t="shared" si="22"/>
        <v/>
      </c>
      <c r="P230" s="27">
        <f t="shared" si="23"/>
        <v>2</v>
      </c>
    </row>
    <row r="231" spans="2:16" s="27" customFormat="1" ht="108" x14ac:dyDescent="0.3">
      <c r="B231" s="139" t="s">
        <v>160</v>
      </c>
      <c r="C231" s="25" t="s">
        <v>11</v>
      </c>
      <c r="D231" s="141" t="str">
        <f t="shared" si="18"/>
        <v>University of Bucharest</v>
      </c>
      <c r="E231" s="141" t="str">
        <f t="shared" si="19"/>
        <v>Romania</v>
      </c>
      <c r="F231" s="139" t="s">
        <v>974</v>
      </c>
      <c r="G231" s="139" t="s">
        <v>975</v>
      </c>
      <c r="H231" s="139" t="s">
        <v>130</v>
      </c>
      <c r="I231" s="139" t="s">
        <v>963</v>
      </c>
      <c r="J231" s="75">
        <v>43101</v>
      </c>
      <c r="K231" s="75">
        <v>43131</v>
      </c>
      <c r="L231" s="29">
        <v>2</v>
      </c>
      <c r="M231" s="124">
        <f t="shared" si="20"/>
        <v>74</v>
      </c>
      <c r="N231" s="125">
        <f t="shared" si="21"/>
        <v>148</v>
      </c>
      <c r="O231" s="26" t="str">
        <f t="shared" si="22"/>
        <v/>
      </c>
      <c r="P231" s="27">
        <f t="shared" si="23"/>
        <v>2</v>
      </c>
    </row>
    <row r="232" spans="2:16" s="27" customFormat="1" ht="162" x14ac:dyDescent="0.3">
      <c r="B232" s="139" t="s">
        <v>160</v>
      </c>
      <c r="C232" s="25" t="s">
        <v>11</v>
      </c>
      <c r="D232" s="141" t="str">
        <f t="shared" si="18"/>
        <v>University of Bucharest</v>
      </c>
      <c r="E232" s="141" t="str">
        <f t="shared" si="19"/>
        <v>Romania</v>
      </c>
      <c r="F232" s="139" t="s">
        <v>974</v>
      </c>
      <c r="G232" s="139" t="s">
        <v>975</v>
      </c>
      <c r="H232" s="139" t="s">
        <v>130</v>
      </c>
      <c r="I232" s="139" t="s">
        <v>976</v>
      </c>
      <c r="J232" s="75">
        <v>43132</v>
      </c>
      <c r="K232" s="75">
        <v>43159</v>
      </c>
      <c r="L232" s="29">
        <v>2</v>
      </c>
      <c r="M232" s="124">
        <f t="shared" si="20"/>
        <v>74</v>
      </c>
      <c r="N232" s="125">
        <f t="shared" si="21"/>
        <v>148</v>
      </c>
      <c r="O232" s="26" t="str">
        <f t="shared" si="22"/>
        <v/>
      </c>
      <c r="P232" s="27">
        <f t="shared" si="23"/>
        <v>2</v>
      </c>
    </row>
    <row r="233" spans="2:16" s="27" customFormat="1" x14ac:dyDescent="0.3">
      <c r="B233" s="139"/>
      <c r="C233" s="25"/>
      <c r="D233" s="141" t="str">
        <f t="shared" si="18"/>
        <v/>
      </c>
      <c r="E233" s="141" t="str">
        <f t="shared" si="19"/>
        <v/>
      </c>
      <c r="F233" s="139"/>
      <c r="G233" s="139"/>
      <c r="H233" s="139"/>
      <c r="I233" s="139"/>
      <c r="J233" s="75"/>
      <c r="K233" s="75"/>
      <c r="L233" s="29">
        <v>0</v>
      </c>
      <c r="M233" s="124">
        <f t="shared" si="20"/>
        <v>0</v>
      </c>
      <c r="N233" s="125">
        <f t="shared" si="21"/>
        <v>0</v>
      </c>
      <c r="O233" s="26" t="str">
        <f t="shared" si="22"/>
        <v>Error</v>
      </c>
      <c r="P233" s="27">
        <f t="shared" si="23"/>
        <v>0</v>
      </c>
    </row>
    <row r="234" spans="2:16" s="27" customFormat="1" x14ac:dyDescent="0.3">
      <c r="B234" s="139" t="s">
        <v>162</v>
      </c>
      <c r="C234" s="25" t="s">
        <v>12</v>
      </c>
      <c r="D234" s="141" t="str">
        <f t="shared" si="18"/>
        <v>The University of Exeter</v>
      </c>
      <c r="E234" s="141" t="str">
        <f t="shared" si="19"/>
        <v>United Kingdom</v>
      </c>
      <c r="F234" s="139" t="s">
        <v>995</v>
      </c>
      <c r="G234" s="139" t="s">
        <v>996</v>
      </c>
      <c r="H234" s="139" t="s">
        <v>131</v>
      </c>
      <c r="I234" s="139" t="s">
        <v>997</v>
      </c>
      <c r="J234" s="75">
        <v>42658</v>
      </c>
      <c r="K234" s="75">
        <v>42673</v>
      </c>
      <c r="L234" s="29">
        <v>1</v>
      </c>
      <c r="M234" s="124">
        <f t="shared" si="20"/>
        <v>280</v>
      </c>
      <c r="N234" s="125">
        <f t="shared" si="21"/>
        <v>280</v>
      </c>
      <c r="O234" s="26" t="str">
        <f t="shared" si="22"/>
        <v/>
      </c>
      <c r="P234" s="27">
        <f t="shared" si="23"/>
        <v>1</v>
      </c>
    </row>
    <row r="235" spans="2:16" s="27" customFormat="1" ht="36" x14ac:dyDescent="0.3">
      <c r="B235" s="139" t="s">
        <v>162</v>
      </c>
      <c r="C235" s="25" t="s">
        <v>12</v>
      </c>
      <c r="D235" s="141" t="str">
        <f t="shared" si="18"/>
        <v>The University of Exeter</v>
      </c>
      <c r="E235" s="141" t="str">
        <f t="shared" si="19"/>
        <v>United Kingdom</v>
      </c>
      <c r="F235" s="139" t="s">
        <v>995</v>
      </c>
      <c r="G235" s="139" t="s">
        <v>996</v>
      </c>
      <c r="H235" s="139" t="s">
        <v>131</v>
      </c>
      <c r="I235" s="139" t="s">
        <v>998</v>
      </c>
      <c r="J235" s="75">
        <v>42675</v>
      </c>
      <c r="K235" s="75">
        <v>42704</v>
      </c>
      <c r="L235" s="29">
        <v>1</v>
      </c>
      <c r="M235" s="124">
        <f t="shared" si="20"/>
        <v>280</v>
      </c>
      <c r="N235" s="125">
        <f t="shared" si="21"/>
        <v>280</v>
      </c>
      <c r="O235" s="26" t="str">
        <f t="shared" si="22"/>
        <v/>
      </c>
      <c r="P235" s="27">
        <f t="shared" si="23"/>
        <v>1</v>
      </c>
    </row>
    <row r="236" spans="2:16" s="27" customFormat="1" x14ac:dyDescent="0.3">
      <c r="B236" s="139" t="s">
        <v>162</v>
      </c>
      <c r="C236" s="25" t="s">
        <v>12</v>
      </c>
      <c r="D236" s="141" t="str">
        <f t="shared" si="18"/>
        <v>The University of Exeter</v>
      </c>
      <c r="E236" s="141" t="str">
        <f t="shared" si="19"/>
        <v>United Kingdom</v>
      </c>
      <c r="F236" s="139" t="s">
        <v>995</v>
      </c>
      <c r="G236" s="139" t="s">
        <v>996</v>
      </c>
      <c r="H236" s="139" t="s">
        <v>131</v>
      </c>
      <c r="I236" s="139" t="s">
        <v>999</v>
      </c>
      <c r="J236" s="75">
        <v>42736</v>
      </c>
      <c r="K236" s="75">
        <v>42766</v>
      </c>
      <c r="L236" s="29">
        <v>1</v>
      </c>
      <c r="M236" s="124">
        <f t="shared" si="20"/>
        <v>280</v>
      </c>
      <c r="N236" s="125">
        <f t="shared" si="21"/>
        <v>280</v>
      </c>
      <c r="O236" s="26" t="str">
        <f t="shared" si="22"/>
        <v/>
      </c>
      <c r="P236" s="27">
        <f t="shared" si="23"/>
        <v>1</v>
      </c>
    </row>
    <row r="237" spans="2:16" s="27" customFormat="1" ht="36" x14ac:dyDescent="0.3">
      <c r="B237" s="139" t="s">
        <v>162</v>
      </c>
      <c r="C237" s="25" t="s">
        <v>12</v>
      </c>
      <c r="D237" s="141" t="str">
        <f t="shared" si="18"/>
        <v>The University of Exeter</v>
      </c>
      <c r="E237" s="141" t="str">
        <f t="shared" si="19"/>
        <v>United Kingdom</v>
      </c>
      <c r="F237" s="139" t="s">
        <v>995</v>
      </c>
      <c r="G237" s="139" t="s">
        <v>996</v>
      </c>
      <c r="H237" s="139" t="s">
        <v>131</v>
      </c>
      <c r="I237" s="139" t="s">
        <v>1000</v>
      </c>
      <c r="J237" s="75">
        <v>42767</v>
      </c>
      <c r="K237" s="75">
        <v>42794</v>
      </c>
      <c r="L237" s="29">
        <v>1</v>
      </c>
      <c r="M237" s="124">
        <f t="shared" si="20"/>
        <v>280</v>
      </c>
      <c r="N237" s="125">
        <f t="shared" si="21"/>
        <v>280</v>
      </c>
      <c r="O237" s="26" t="str">
        <f t="shared" si="22"/>
        <v/>
      </c>
      <c r="P237" s="27">
        <f t="shared" si="23"/>
        <v>1</v>
      </c>
    </row>
    <row r="238" spans="2:16" s="27" customFormat="1" ht="54" x14ac:dyDescent="0.3">
      <c r="B238" s="139" t="s">
        <v>161</v>
      </c>
      <c r="C238" s="25" t="s">
        <v>12</v>
      </c>
      <c r="D238" s="141" t="str">
        <f t="shared" si="18"/>
        <v>The University of Exeter</v>
      </c>
      <c r="E238" s="141" t="str">
        <f t="shared" si="19"/>
        <v>United Kingdom</v>
      </c>
      <c r="F238" s="139" t="s">
        <v>995</v>
      </c>
      <c r="G238" s="139" t="s">
        <v>996</v>
      </c>
      <c r="H238" s="139" t="s">
        <v>131</v>
      </c>
      <c r="I238" s="139" t="s">
        <v>1001</v>
      </c>
      <c r="J238" s="75">
        <v>42795</v>
      </c>
      <c r="K238" s="75">
        <v>42825</v>
      </c>
      <c r="L238" s="29">
        <v>1</v>
      </c>
      <c r="M238" s="124">
        <f t="shared" si="20"/>
        <v>280</v>
      </c>
      <c r="N238" s="125">
        <f t="shared" si="21"/>
        <v>280</v>
      </c>
      <c r="O238" s="26" t="str">
        <f t="shared" si="22"/>
        <v/>
      </c>
      <c r="P238" s="27">
        <f t="shared" si="23"/>
        <v>1</v>
      </c>
    </row>
    <row r="239" spans="2:16" s="27" customFormat="1" ht="36" x14ac:dyDescent="0.3">
      <c r="B239" s="139" t="s">
        <v>162</v>
      </c>
      <c r="C239" s="25" t="s">
        <v>12</v>
      </c>
      <c r="D239" s="141" t="str">
        <f t="shared" si="18"/>
        <v>The University of Exeter</v>
      </c>
      <c r="E239" s="141" t="str">
        <f t="shared" si="19"/>
        <v>United Kingdom</v>
      </c>
      <c r="F239" s="139" t="s">
        <v>995</v>
      </c>
      <c r="G239" s="139" t="s">
        <v>996</v>
      </c>
      <c r="H239" s="139" t="s">
        <v>131</v>
      </c>
      <c r="I239" s="139" t="s">
        <v>1002</v>
      </c>
      <c r="J239" s="75">
        <v>42795</v>
      </c>
      <c r="K239" s="75">
        <v>42825</v>
      </c>
      <c r="L239" s="29">
        <v>1</v>
      </c>
      <c r="M239" s="124">
        <f t="shared" si="20"/>
        <v>280</v>
      </c>
      <c r="N239" s="125">
        <f t="shared" si="21"/>
        <v>280</v>
      </c>
      <c r="O239" s="26" t="str">
        <f t="shared" si="22"/>
        <v/>
      </c>
      <c r="P239" s="27">
        <f t="shared" si="23"/>
        <v>1</v>
      </c>
    </row>
    <row r="240" spans="2:16" s="27" customFormat="1" x14ac:dyDescent="0.3">
      <c r="B240" s="139" t="s">
        <v>160</v>
      </c>
      <c r="C240" s="25" t="s">
        <v>12</v>
      </c>
      <c r="D240" s="141" t="str">
        <f t="shared" si="18"/>
        <v>The University of Exeter</v>
      </c>
      <c r="E240" s="141" t="str">
        <f t="shared" si="19"/>
        <v>United Kingdom</v>
      </c>
      <c r="F240" s="139" t="s">
        <v>995</v>
      </c>
      <c r="G240" s="139" t="s">
        <v>996</v>
      </c>
      <c r="H240" s="139" t="s">
        <v>131</v>
      </c>
      <c r="I240" s="139" t="s">
        <v>1003</v>
      </c>
      <c r="J240" s="75">
        <v>42795</v>
      </c>
      <c r="K240" s="75">
        <v>42825</v>
      </c>
      <c r="L240" s="29">
        <v>1</v>
      </c>
      <c r="M240" s="124">
        <f t="shared" si="20"/>
        <v>280</v>
      </c>
      <c r="N240" s="125">
        <f t="shared" si="21"/>
        <v>280</v>
      </c>
      <c r="O240" s="26" t="str">
        <f t="shared" si="22"/>
        <v/>
      </c>
      <c r="P240" s="27">
        <f t="shared" si="23"/>
        <v>1</v>
      </c>
    </row>
    <row r="241" spans="2:16" s="27" customFormat="1" x14ac:dyDescent="0.3">
      <c r="B241" s="139" t="s">
        <v>210</v>
      </c>
      <c r="C241" s="25" t="s">
        <v>12</v>
      </c>
      <c r="D241" s="141" t="str">
        <f t="shared" si="18"/>
        <v>The University of Exeter</v>
      </c>
      <c r="E241" s="141" t="str">
        <f t="shared" si="19"/>
        <v>United Kingdom</v>
      </c>
      <c r="F241" s="139" t="s">
        <v>995</v>
      </c>
      <c r="G241" s="139" t="s">
        <v>996</v>
      </c>
      <c r="H241" s="139" t="s">
        <v>131</v>
      </c>
      <c r="I241" s="139" t="s">
        <v>1003</v>
      </c>
      <c r="J241" s="75">
        <v>42795</v>
      </c>
      <c r="K241" s="75">
        <v>42825</v>
      </c>
      <c r="L241" s="29">
        <v>1</v>
      </c>
      <c r="M241" s="124">
        <f t="shared" si="20"/>
        <v>280</v>
      </c>
      <c r="N241" s="125">
        <f t="shared" si="21"/>
        <v>280</v>
      </c>
      <c r="O241" s="26" t="str">
        <f t="shared" si="22"/>
        <v/>
      </c>
      <c r="P241" s="27">
        <f t="shared" si="23"/>
        <v>1</v>
      </c>
    </row>
    <row r="242" spans="2:16" s="27" customFormat="1" x14ac:dyDescent="0.3">
      <c r="B242" s="139" t="s">
        <v>211</v>
      </c>
      <c r="C242" s="25" t="s">
        <v>12</v>
      </c>
      <c r="D242" s="141" t="str">
        <f t="shared" si="18"/>
        <v>The University of Exeter</v>
      </c>
      <c r="E242" s="141" t="str">
        <f t="shared" si="19"/>
        <v>United Kingdom</v>
      </c>
      <c r="F242" s="139" t="s">
        <v>995</v>
      </c>
      <c r="G242" s="139" t="s">
        <v>996</v>
      </c>
      <c r="H242" s="139" t="s">
        <v>131</v>
      </c>
      <c r="I242" s="139" t="s">
        <v>1003</v>
      </c>
      <c r="J242" s="75">
        <v>42795</v>
      </c>
      <c r="K242" s="75">
        <v>42825</v>
      </c>
      <c r="L242" s="29">
        <v>1</v>
      </c>
      <c r="M242" s="124">
        <f t="shared" si="20"/>
        <v>280</v>
      </c>
      <c r="N242" s="125">
        <f t="shared" si="21"/>
        <v>280</v>
      </c>
      <c r="O242" s="26" t="str">
        <f t="shared" si="22"/>
        <v/>
      </c>
      <c r="P242" s="27">
        <f t="shared" si="23"/>
        <v>1</v>
      </c>
    </row>
    <row r="243" spans="2:16" s="27" customFormat="1" x14ac:dyDescent="0.3">
      <c r="B243" s="139" t="s">
        <v>160</v>
      </c>
      <c r="C243" s="25" t="s">
        <v>12</v>
      </c>
      <c r="D243" s="141" t="str">
        <f t="shared" si="18"/>
        <v>The University of Exeter</v>
      </c>
      <c r="E243" s="141" t="str">
        <f t="shared" si="19"/>
        <v>United Kingdom</v>
      </c>
      <c r="F243" s="139" t="s">
        <v>995</v>
      </c>
      <c r="G243" s="139" t="s">
        <v>996</v>
      </c>
      <c r="H243" s="139" t="s">
        <v>131</v>
      </c>
      <c r="I243" s="139" t="s">
        <v>1004</v>
      </c>
      <c r="J243" s="75">
        <v>42826</v>
      </c>
      <c r="K243" s="75">
        <v>42855</v>
      </c>
      <c r="L243" s="29">
        <v>1</v>
      </c>
      <c r="M243" s="124">
        <f t="shared" si="20"/>
        <v>280</v>
      </c>
      <c r="N243" s="125">
        <f t="shared" si="21"/>
        <v>280</v>
      </c>
      <c r="O243" s="26" t="str">
        <f t="shared" si="22"/>
        <v/>
      </c>
      <c r="P243" s="27">
        <f t="shared" si="23"/>
        <v>1</v>
      </c>
    </row>
    <row r="244" spans="2:16" s="27" customFormat="1" ht="54" x14ac:dyDescent="0.3">
      <c r="B244" s="139" t="s">
        <v>162</v>
      </c>
      <c r="C244" s="25" t="s">
        <v>12</v>
      </c>
      <c r="D244" s="141" t="str">
        <f t="shared" si="18"/>
        <v>The University of Exeter</v>
      </c>
      <c r="E244" s="141" t="str">
        <f t="shared" si="19"/>
        <v>United Kingdom</v>
      </c>
      <c r="F244" s="139" t="s">
        <v>995</v>
      </c>
      <c r="G244" s="139" t="s">
        <v>996</v>
      </c>
      <c r="H244" s="139" t="s">
        <v>131</v>
      </c>
      <c r="I244" s="139" t="s">
        <v>1005</v>
      </c>
      <c r="J244" s="75">
        <v>42826</v>
      </c>
      <c r="K244" s="75">
        <v>42855</v>
      </c>
      <c r="L244" s="29">
        <v>1</v>
      </c>
      <c r="M244" s="124">
        <f t="shared" si="20"/>
        <v>280</v>
      </c>
      <c r="N244" s="125">
        <f t="shared" si="21"/>
        <v>280</v>
      </c>
      <c r="O244" s="26" t="str">
        <f t="shared" si="22"/>
        <v/>
      </c>
      <c r="P244" s="27">
        <f t="shared" si="23"/>
        <v>1</v>
      </c>
    </row>
    <row r="245" spans="2:16" s="27" customFormat="1" ht="36" x14ac:dyDescent="0.3">
      <c r="B245" s="139" t="s">
        <v>162</v>
      </c>
      <c r="C245" s="25" t="s">
        <v>12</v>
      </c>
      <c r="D245" s="141" t="str">
        <f t="shared" si="18"/>
        <v>The University of Exeter</v>
      </c>
      <c r="E245" s="141" t="str">
        <f t="shared" si="19"/>
        <v>United Kingdom</v>
      </c>
      <c r="F245" s="139" t="s">
        <v>995</v>
      </c>
      <c r="G245" s="139" t="s">
        <v>996</v>
      </c>
      <c r="H245" s="139" t="s">
        <v>131</v>
      </c>
      <c r="I245" s="139" t="s">
        <v>1006</v>
      </c>
      <c r="J245" s="75">
        <v>42856</v>
      </c>
      <c r="K245" s="75">
        <v>42886</v>
      </c>
      <c r="L245" s="29">
        <v>1</v>
      </c>
      <c r="M245" s="124">
        <f t="shared" si="20"/>
        <v>280</v>
      </c>
      <c r="N245" s="125">
        <f t="shared" si="21"/>
        <v>280</v>
      </c>
      <c r="O245" s="26" t="str">
        <f t="shared" si="22"/>
        <v/>
      </c>
      <c r="P245" s="27">
        <f t="shared" si="23"/>
        <v>1</v>
      </c>
    </row>
    <row r="246" spans="2:16" s="27" customFormat="1" ht="72" x14ac:dyDescent="0.3">
      <c r="B246" s="139" t="s">
        <v>160</v>
      </c>
      <c r="C246" s="25" t="s">
        <v>12</v>
      </c>
      <c r="D246" s="141" t="str">
        <f t="shared" si="18"/>
        <v>The University of Exeter</v>
      </c>
      <c r="E246" s="141" t="str">
        <f t="shared" si="19"/>
        <v>United Kingdom</v>
      </c>
      <c r="F246" s="139" t="s">
        <v>995</v>
      </c>
      <c r="G246" s="139" t="s">
        <v>996</v>
      </c>
      <c r="H246" s="139" t="s">
        <v>131</v>
      </c>
      <c r="I246" s="139" t="s">
        <v>1007</v>
      </c>
      <c r="J246" s="75">
        <v>42856</v>
      </c>
      <c r="K246" s="75">
        <v>42886</v>
      </c>
      <c r="L246" s="29">
        <v>1</v>
      </c>
      <c r="M246" s="124">
        <f t="shared" si="20"/>
        <v>280</v>
      </c>
      <c r="N246" s="125">
        <f t="shared" si="21"/>
        <v>280</v>
      </c>
      <c r="O246" s="26" t="str">
        <f t="shared" si="22"/>
        <v/>
      </c>
      <c r="P246" s="27">
        <f t="shared" si="23"/>
        <v>1</v>
      </c>
    </row>
    <row r="247" spans="2:16" s="27" customFormat="1" ht="54" x14ac:dyDescent="0.3">
      <c r="B247" s="139" t="s">
        <v>160</v>
      </c>
      <c r="C247" s="25" t="s">
        <v>12</v>
      </c>
      <c r="D247" s="141" t="str">
        <f t="shared" si="18"/>
        <v>The University of Exeter</v>
      </c>
      <c r="E247" s="141" t="str">
        <f t="shared" si="19"/>
        <v>United Kingdom</v>
      </c>
      <c r="F247" s="139" t="s">
        <v>995</v>
      </c>
      <c r="G247" s="139" t="s">
        <v>996</v>
      </c>
      <c r="H247" s="139" t="s">
        <v>131</v>
      </c>
      <c r="I247" s="139" t="s">
        <v>1008</v>
      </c>
      <c r="J247" s="75">
        <v>42887</v>
      </c>
      <c r="K247" s="75">
        <v>42916</v>
      </c>
      <c r="L247" s="29">
        <v>1</v>
      </c>
      <c r="M247" s="124">
        <f t="shared" si="20"/>
        <v>280</v>
      </c>
      <c r="N247" s="125">
        <f t="shared" si="21"/>
        <v>280</v>
      </c>
      <c r="O247" s="26" t="str">
        <f t="shared" si="22"/>
        <v/>
      </c>
      <c r="P247" s="27">
        <f t="shared" si="23"/>
        <v>1</v>
      </c>
    </row>
    <row r="248" spans="2:16" s="27" customFormat="1" ht="90" x14ac:dyDescent="0.3">
      <c r="B248" s="139" t="s">
        <v>160</v>
      </c>
      <c r="C248" s="25" t="s">
        <v>12</v>
      </c>
      <c r="D248" s="141" t="str">
        <f t="shared" si="18"/>
        <v>The University of Exeter</v>
      </c>
      <c r="E248" s="141" t="str">
        <f t="shared" si="19"/>
        <v>United Kingdom</v>
      </c>
      <c r="F248" s="139" t="s">
        <v>995</v>
      </c>
      <c r="G248" s="139" t="s">
        <v>996</v>
      </c>
      <c r="H248" s="139" t="s">
        <v>131</v>
      </c>
      <c r="I248" s="139" t="s">
        <v>1009</v>
      </c>
      <c r="J248" s="75">
        <v>42917</v>
      </c>
      <c r="K248" s="75">
        <v>42947</v>
      </c>
      <c r="L248" s="29">
        <v>1</v>
      </c>
      <c r="M248" s="124">
        <f t="shared" si="20"/>
        <v>280</v>
      </c>
      <c r="N248" s="125">
        <f t="shared" si="21"/>
        <v>280</v>
      </c>
      <c r="O248" s="26" t="str">
        <f t="shared" si="22"/>
        <v/>
      </c>
      <c r="P248" s="27">
        <f t="shared" si="23"/>
        <v>1</v>
      </c>
    </row>
    <row r="249" spans="2:16" s="27" customFormat="1" ht="36" x14ac:dyDescent="0.3">
      <c r="B249" s="139" t="s">
        <v>160</v>
      </c>
      <c r="C249" s="25" t="s">
        <v>12</v>
      </c>
      <c r="D249" s="141" t="str">
        <f t="shared" si="18"/>
        <v>The University of Exeter</v>
      </c>
      <c r="E249" s="141" t="str">
        <f t="shared" si="19"/>
        <v>United Kingdom</v>
      </c>
      <c r="F249" s="139" t="s">
        <v>995</v>
      </c>
      <c r="G249" s="139" t="s">
        <v>996</v>
      </c>
      <c r="H249" s="139" t="s">
        <v>131</v>
      </c>
      <c r="I249" s="139" t="s">
        <v>1010</v>
      </c>
      <c r="J249" s="75">
        <v>42979</v>
      </c>
      <c r="K249" s="75">
        <v>43008</v>
      </c>
      <c r="L249" s="29">
        <v>1</v>
      </c>
      <c r="M249" s="124">
        <f t="shared" si="20"/>
        <v>280</v>
      </c>
      <c r="N249" s="125">
        <f t="shared" si="21"/>
        <v>280</v>
      </c>
      <c r="O249" s="26" t="str">
        <f t="shared" si="22"/>
        <v/>
      </c>
      <c r="P249" s="27">
        <f t="shared" si="23"/>
        <v>1</v>
      </c>
    </row>
    <row r="250" spans="2:16" s="27" customFormat="1" ht="54" x14ac:dyDescent="0.3">
      <c r="B250" s="139" t="s">
        <v>162</v>
      </c>
      <c r="C250" s="25" t="s">
        <v>12</v>
      </c>
      <c r="D250" s="141" t="str">
        <f t="shared" si="18"/>
        <v>The University of Exeter</v>
      </c>
      <c r="E250" s="141" t="str">
        <f t="shared" si="19"/>
        <v>United Kingdom</v>
      </c>
      <c r="F250" s="139" t="s">
        <v>995</v>
      </c>
      <c r="G250" s="139" t="s">
        <v>996</v>
      </c>
      <c r="H250" s="139" t="s">
        <v>131</v>
      </c>
      <c r="I250" s="139" t="s">
        <v>1011</v>
      </c>
      <c r="J250" s="75">
        <v>43009</v>
      </c>
      <c r="K250" s="75">
        <v>43039</v>
      </c>
      <c r="L250" s="29">
        <v>1</v>
      </c>
      <c r="M250" s="124">
        <f t="shared" si="20"/>
        <v>280</v>
      </c>
      <c r="N250" s="125">
        <f t="shared" si="21"/>
        <v>280</v>
      </c>
      <c r="O250" s="26" t="str">
        <f t="shared" si="22"/>
        <v/>
      </c>
      <c r="P250" s="27">
        <f t="shared" si="23"/>
        <v>1</v>
      </c>
    </row>
    <row r="251" spans="2:16" s="27" customFormat="1" x14ac:dyDescent="0.3">
      <c r="B251" s="139" t="s">
        <v>160</v>
      </c>
      <c r="C251" s="25" t="s">
        <v>12</v>
      </c>
      <c r="D251" s="141" t="str">
        <f t="shared" si="18"/>
        <v>The University of Exeter</v>
      </c>
      <c r="E251" s="141" t="str">
        <f t="shared" si="19"/>
        <v>United Kingdom</v>
      </c>
      <c r="F251" s="139" t="s">
        <v>995</v>
      </c>
      <c r="G251" s="139" t="s">
        <v>996</v>
      </c>
      <c r="H251" s="139" t="s">
        <v>131</v>
      </c>
      <c r="I251" s="139" t="s">
        <v>1012</v>
      </c>
      <c r="J251" s="75">
        <v>43040</v>
      </c>
      <c r="K251" s="75">
        <v>43069</v>
      </c>
      <c r="L251" s="29">
        <v>1</v>
      </c>
      <c r="M251" s="124">
        <f t="shared" si="20"/>
        <v>280</v>
      </c>
      <c r="N251" s="125">
        <f t="shared" si="21"/>
        <v>280</v>
      </c>
      <c r="O251" s="26" t="str">
        <f t="shared" si="22"/>
        <v/>
      </c>
      <c r="P251" s="27">
        <f t="shared" si="23"/>
        <v>1</v>
      </c>
    </row>
    <row r="252" spans="2:16" s="27" customFormat="1" x14ac:dyDescent="0.3">
      <c r="B252" s="139" t="s">
        <v>162</v>
      </c>
      <c r="C252" s="25" t="s">
        <v>12</v>
      </c>
      <c r="D252" s="141" t="str">
        <f t="shared" si="18"/>
        <v>The University of Exeter</v>
      </c>
      <c r="E252" s="141" t="str">
        <f t="shared" si="19"/>
        <v>United Kingdom</v>
      </c>
      <c r="F252" s="139" t="s">
        <v>995</v>
      </c>
      <c r="G252" s="139" t="s">
        <v>996</v>
      </c>
      <c r="H252" s="139" t="s">
        <v>131</v>
      </c>
      <c r="I252" s="139" t="s">
        <v>1013</v>
      </c>
      <c r="J252" s="75">
        <v>43040</v>
      </c>
      <c r="K252" s="75">
        <v>43069</v>
      </c>
      <c r="L252" s="29">
        <v>1</v>
      </c>
      <c r="M252" s="124">
        <f t="shared" si="20"/>
        <v>280</v>
      </c>
      <c r="N252" s="125">
        <f t="shared" si="21"/>
        <v>280</v>
      </c>
      <c r="O252" s="26" t="str">
        <f t="shared" si="22"/>
        <v/>
      </c>
      <c r="P252" s="27">
        <f t="shared" si="23"/>
        <v>1</v>
      </c>
    </row>
    <row r="253" spans="2:16" s="27" customFormat="1" x14ac:dyDescent="0.3">
      <c r="B253" s="139" t="s">
        <v>160</v>
      </c>
      <c r="C253" s="25" t="s">
        <v>12</v>
      </c>
      <c r="D253" s="141" t="str">
        <f t="shared" si="18"/>
        <v>The University of Exeter</v>
      </c>
      <c r="E253" s="141" t="str">
        <f t="shared" si="19"/>
        <v>United Kingdom</v>
      </c>
      <c r="F253" s="139" t="s">
        <v>995</v>
      </c>
      <c r="G253" s="139" t="s">
        <v>996</v>
      </c>
      <c r="H253" s="139" t="s">
        <v>131</v>
      </c>
      <c r="I253" s="139" t="s">
        <v>1013</v>
      </c>
      <c r="J253" s="75">
        <v>43040</v>
      </c>
      <c r="K253" s="75">
        <v>43069</v>
      </c>
      <c r="L253" s="29">
        <v>1</v>
      </c>
      <c r="M253" s="124">
        <f t="shared" si="20"/>
        <v>280</v>
      </c>
      <c r="N253" s="125">
        <f t="shared" si="21"/>
        <v>280</v>
      </c>
      <c r="O253" s="26" t="str">
        <f t="shared" si="22"/>
        <v/>
      </c>
      <c r="P253" s="27">
        <f t="shared" si="23"/>
        <v>1</v>
      </c>
    </row>
    <row r="254" spans="2:16" s="27" customFormat="1" x14ac:dyDescent="0.3">
      <c r="B254" s="139" t="s">
        <v>211</v>
      </c>
      <c r="C254" s="25" t="s">
        <v>12</v>
      </c>
      <c r="D254" s="141" t="str">
        <f t="shared" si="18"/>
        <v>The University of Exeter</v>
      </c>
      <c r="E254" s="141" t="str">
        <f t="shared" si="19"/>
        <v>United Kingdom</v>
      </c>
      <c r="F254" s="139" t="s">
        <v>995</v>
      </c>
      <c r="G254" s="139" t="s">
        <v>996</v>
      </c>
      <c r="H254" s="139" t="s">
        <v>131</v>
      </c>
      <c r="I254" s="139" t="s">
        <v>1013</v>
      </c>
      <c r="J254" s="75">
        <v>43040</v>
      </c>
      <c r="K254" s="75">
        <v>43069</v>
      </c>
      <c r="L254" s="29">
        <v>1</v>
      </c>
      <c r="M254" s="124">
        <f t="shared" si="20"/>
        <v>280</v>
      </c>
      <c r="N254" s="125">
        <f t="shared" si="21"/>
        <v>280</v>
      </c>
      <c r="O254" s="26" t="str">
        <f t="shared" si="22"/>
        <v/>
      </c>
      <c r="P254" s="27">
        <f t="shared" si="23"/>
        <v>1</v>
      </c>
    </row>
    <row r="255" spans="2:16" s="27" customFormat="1" x14ac:dyDescent="0.3">
      <c r="B255" s="139" t="s">
        <v>210</v>
      </c>
      <c r="C255" s="25" t="s">
        <v>12</v>
      </c>
      <c r="D255" s="141" t="str">
        <f t="shared" si="18"/>
        <v>The University of Exeter</v>
      </c>
      <c r="E255" s="141" t="str">
        <f t="shared" si="19"/>
        <v>United Kingdom</v>
      </c>
      <c r="F255" s="139" t="s">
        <v>995</v>
      </c>
      <c r="G255" s="139" t="s">
        <v>996</v>
      </c>
      <c r="H255" s="139" t="s">
        <v>131</v>
      </c>
      <c r="I255" s="139" t="s">
        <v>1013</v>
      </c>
      <c r="J255" s="75">
        <v>43040</v>
      </c>
      <c r="K255" s="75">
        <v>43069</v>
      </c>
      <c r="L255" s="29">
        <v>1</v>
      </c>
      <c r="M255" s="124">
        <f t="shared" si="20"/>
        <v>280</v>
      </c>
      <c r="N255" s="125">
        <f t="shared" si="21"/>
        <v>280</v>
      </c>
      <c r="O255" s="26" t="str">
        <f t="shared" si="22"/>
        <v/>
      </c>
      <c r="P255" s="27">
        <f t="shared" si="23"/>
        <v>1</v>
      </c>
    </row>
    <row r="256" spans="2:16" s="27" customFormat="1" ht="36" x14ac:dyDescent="0.3">
      <c r="B256" s="139" t="s">
        <v>162</v>
      </c>
      <c r="C256" s="25" t="s">
        <v>12</v>
      </c>
      <c r="D256" s="141" t="str">
        <f t="shared" si="18"/>
        <v>The University of Exeter</v>
      </c>
      <c r="E256" s="141" t="str">
        <f t="shared" si="19"/>
        <v>United Kingdom</v>
      </c>
      <c r="F256" s="139" t="s">
        <v>995</v>
      </c>
      <c r="G256" s="139" t="s">
        <v>996</v>
      </c>
      <c r="H256" s="139" t="s">
        <v>131</v>
      </c>
      <c r="I256" s="139" t="s">
        <v>1014</v>
      </c>
      <c r="J256" s="75">
        <v>43101</v>
      </c>
      <c r="K256" s="75">
        <v>43131</v>
      </c>
      <c r="L256" s="29">
        <v>2</v>
      </c>
      <c r="M256" s="124">
        <f t="shared" si="20"/>
        <v>280</v>
      </c>
      <c r="N256" s="125">
        <f t="shared" si="21"/>
        <v>560</v>
      </c>
      <c r="O256" s="26" t="str">
        <f t="shared" si="22"/>
        <v/>
      </c>
      <c r="P256" s="27">
        <f t="shared" si="23"/>
        <v>2</v>
      </c>
    </row>
    <row r="257" spans="2:16" s="27" customFormat="1" ht="54" x14ac:dyDescent="0.3">
      <c r="B257" s="139" t="s">
        <v>160</v>
      </c>
      <c r="C257" s="25" t="s">
        <v>12</v>
      </c>
      <c r="D257" s="141" t="str">
        <f t="shared" si="18"/>
        <v>The University of Exeter</v>
      </c>
      <c r="E257" s="141" t="str">
        <f t="shared" si="19"/>
        <v>United Kingdom</v>
      </c>
      <c r="F257" s="139" t="s">
        <v>995</v>
      </c>
      <c r="G257" s="139" t="s">
        <v>996</v>
      </c>
      <c r="H257" s="139" t="s">
        <v>131</v>
      </c>
      <c r="I257" s="139" t="s">
        <v>1015</v>
      </c>
      <c r="J257" s="75">
        <v>43101</v>
      </c>
      <c r="K257" s="75">
        <v>43131</v>
      </c>
      <c r="L257" s="29">
        <v>2</v>
      </c>
      <c r="M257" s="124">
        <f t="shared" si="20"/>
        <v>280</v>
      </c>
      <c r="N257" s="125">
        <f t="shared" si="21"/>
        <v>560</v>
      </c>
      <c r="O257" s="26" t="str">
        <f t="shared" si="22"/>
        <v/>
      </c>
      <c r="P257" s="27">
        <f t="shared" si="23"/>
        <v>2</v>
      </c>
    </row>
    <row r="258" spans="2:16" s="27" customFormat="1" ht="36" x14ac:dyDescent="0.3">
      <c r="B258" s="139" t="s">
        <v>162</v>
      </c>
      <c r="C258" s="25" t="s">
        <v>12</v>
      </c>
      <c r="D258" s="141" t="str">
        <f t="shared" si="18"/>
        <v>The University of Exeter</v>
      </c>
      <c r="E258" s="141" t="str">
        <f t="shared" si="19"/>
        <v>United Kingdom</v>
      </c>
      <c r="F258" s="139" t="s">
        <v>995</v>
      </c>
      <c r="G258" s="139" t="s">
        <v>996</v>
      </c>
      <c r="H258" s="139" t="s">
        <v>131</v>
      </c>
      <c r="I258" s="139" t="s">
        <v>1014</v>
      </c>
      <c r="J258" s="75">
        <v>43132</v>
      </c>
      <c r="K258" s="75">
        <v>43159</v>
      </c>
      <c r="L258" s="29">
        <v>1</v>
      </c>
      <c r="M258" s="124">
        <f t="shared" si="20"/>
        <v>280</v>
      </c>
      <c r="N258" s="125">
        <f t="shared" si="21"/>
        <v>280</v>
      </c>
      <c r="O258" s="26" t="str">
        <f t="shared" si="22"/>
        <v/>
      </c>
      <c r="P258" s="27">
        <f t="shared" si="23"/>
        <v>1</v>
      </c>
    </row>
    <row r="259" spans="2:16" s="27" customFormat="1" ht="54" x14ac:dyDescent="0.3">
      <c r="B259" s="139" t="s">
        <v>160</v>
      </c>
      <c r="C259" s="25" t="s">
        <v>12</v>
      </c>
      <c r="D259" s="141" t="str">
        <f t="shared" si="18"/>
        <v>The University of Exeter</v>
      </c>
      <c r="E259" s="141" t="str">
        <f t="shared" si="19"/>
        <v>United Kingdom</v>
      </c>
      <c r="F259" s="139" t="s">
        <v>995</v>
      </c>
      <c r="G259" s="139" t="s">
        <v>996</v>
      </c>
      <c r="H259" s="139" t="s">
        <v>131</v>
      </c>
      <c r="I259" s="139" t="s">
        <v>1015</v>
      </c>
      <c r="J259" s="75">
        <v>43132</v>
      </c>
      <c r="K259" s="75">
        <v>43159</v>
      </c>
      <c r="L259" s="29">
        <v>1</v>
      </c>
      <c r="M259" s="124">
        <f t="shared" si="20"/>
        <v>280</v>
      </c>
      <c r="N259" s="125">
        <f t="shared" si="21"/>
        <v>280</v>
      </c>
      <c r="O259" s="26" t="str">
        <f t="shared" si="22"/>
        <v/>
      </c>
      <c r="P259" s="27">
        <f t="shared" si="23"/>
        <v>1</v>
      </c>
    </row>
    <row r="260" spans="2:16" s="27" customFormat="1" ht="36" x14ac:dyDescent="0.3">
      <c r="B260" s="139" t="s">
        <v>161</v>
      </c>
      <c r="C260" s="25" t="s">
        <v>12</v>
      </c>
      <c r="D260" s="141" t="str">
        <f t="shared" si="18"/>
        <v>The University of Exeter</v>
      </c>
      <c r="E260" s="141" t="str">
        <f t="shared" si="19"/>
        <v>United Kingdom</v>
      </c>
      <c r="F260" s="139" t="s">
        <v>1016</v>
      </c>
      <c r="G260" s="139" t="s">
        <v>1017</v>
      </c>
      <c r="H260" s="139" t="s">
        <v>130</v>
      </c>
      <c r="I260" s="139" t="s">
        <v>1018</v>
      </c>
      <c r="J260" s="75">
        <v>42675</v>
      </c>
      <c r="K260" s="75">
        <v>42704</v>
      </c>
      <c r="L260" s="29">
        <v>1</v>
      </c>
      <c r="M260" s="124">
        <f t="shared" si="20"/>
        <v>214</v>
      </c>
      <c r="N260" s="125">
        <f t="shared" si="21"/>
        <v>214</v>
      </c>
      <c r="O260" s="26" t="str">
        <f t="shared" si="22"/>
        <v/>
      </c>
      <c r="P260" s="27">
        <f t="shared" si="23"/>
        <v>1</v>
      </c>
    </row>
    <row r="261" spans="2:16" s="27" customFormat="1" x14ac:dyDescent="0.3">
      <c r="B261" s="139" t="s">
        <v>160</v>
      </c>
      <c r="C261" s="25" t="s">
        <v>12</v>
      </c>
      <c r="D261" s="141" t="str">
        <f t="shared" si="18"/>
        <v>The University of Exeter</v>
      </c>
      <c r="E261" s="141" t="str">
        <f t="shared" si="19"/>
        <v>United Kingdom</v>
      </c>
      <c r="F261" s="139" t="s">
        <v>1016</v>
      </c>
      <c r="G261" s="139" t="s">
        <v>1017</v>
      </c>
      <c r="H261" s="139" t="s">
        <v>130</v>
      </c>
      <c r="I261" s="139" t="s">
        <v>1019</v>
      </c>
      <c r="J261" s="75">
        <v>42675</v>
      </c>
      <c r="K261" s="75">
        <v>42704</v>
      </c>
      <c r="L261" s="29">
        <v>1</v>
      </c>
      <c r="M261" s="124">
        <f t="shared" si="20"/>
        <v>214</v>
      </c>
      <c r="N261" s="125">
        <f t="shared" si="21"/>
        <v>214</v>
      </c>
      <c r="O261" s="26" t="str">
        <f t="shared" si="22"/>
        <v/>
      </c>
      <c r="P261" s="27">
        <f t="shared" si="23"/>
        <v>1</v>
      </c>
    </row>
    <row r="262" spans="2:16" s="27" customFormat="1" x14ac:dyDescent="0.3">
      <c r="B262" s="139" t="s">
        <v>210</v>
      </c>
      <c r="C262" s="25" t="s">
        <v>12</v>
      </c>
      <c r="D262" s="141" t="str">
        <f t="shared" si="18"/>
        <v>The University of Exeter</v>
      </c>
      <c r="E262" s="141" t="str">
        <f t="shared" si="19"/>
        <v>United Kingdom</v>
      </c>
      <c r="F262" s="139" t="s">
        <v>1016</v>
      </c>
      <c r="G262" s="139" t="s">
        <v>1017</v>
      </c>
      <c r="H262" s="139" t="s">
        <v>130</v>
      </c>
      <c r="I262" s="139" t="s">
        <v>1019</v>
      </c>
      <c r="J262" s="75">
        <v>42675</v>
      </c>
      <c r="K262" s="75">
        <v>42704</v>
      </c>
      <c r="L262" s="29">
        <v>1</v>
      </c>
      <c r="M262" s="124">
        <f t="shared" si="20"/>
        <v>214</v>
      </c>
      <c r="N262" s="125">
        <f t="shared" si="21"/>
        <v>214</v>
      </c>
      <c r="O262" s="26" t="str">
        <f t="shared" si="22"/>
        <v/>
      </c>
      <c r="P262" s="27">
        <f t="shared" si="23"/>
        <v>1</v>
      </c>
    </row>
    <row r="263" spans="2:16" s="27" customFormat="1" x14ac:dyDescent="0.3">
      <c r="B263" s="139" t="s">
        <v>211</v>
      </c>
      <c r="C263" s="25" t="s">
        <v>12</v>
      </c>
      <c r="D263" s="141" t="str">
        <f t="shared" si="18"/>
        <v>The University of Exeter</v>
      </c>
      <c r="E263" s="141" t="str">
        <f t="shared" si="19"/>
        <v>United Kingdom</v>
      </c>
      <c r="F263" s="139" t="s">
        <v>1016</v>
      </c>
      <c r="G263" s="139" t="s">
        <v>1017</v>
      </c>
      <c r="H263" s="139" t="s">
        <v>130</v>
      </c>
      <c r="I263" s="139" t="s">
        <v>1019</v>
      </c>
      <c r="J263" s="75">
        <v>42675</v>
      </c>
      <c r="K263" s="75">
        <v>42704</v>
      </c>
      <c r="L263" s="29">
        <v>1</v>
      </c>
      <c r="M263" s="124">
        <f t="shared" si="20"/>
        <v>214</v>
      </c>
      <c r="N263" s="125">
        <f t="shared" si="21"/>
        <v>214</v>
      </c>
      <c r="O263" s="26" t="str">
        <f t="shared" si="22"/>
        <v/>
      </c>
      <c r="P263" s="27">
        <f t="shared" si="23"/>
        <v>1</v>
      </c>
    </row>
    <row r="264" spans="2:16" s="27" customFormat="1" ht="36" x14ac:dyDescent="0.3">
      <c r="B264" s="139" t="s">
        <v>162</v>
      </c>
      <c r="C264" s="25" t="s">
        <v>12</v>
      </c>
      <c r="D264" s="141" t="str">
        <f t="shared" ref="D264:D327" si="24">IFERROR(IF(VLOOKUP(C264,PartnerN°Ref,2,FALSE)=0,"",VLOOKUP(C264,PartnerN°Ref,2,FALSE)),"")</f>
        <v>The University of Exeter</v>
      </c>
      <c r="E264" s="141" t="str">
        <f t="shared" ref="E264:E327" si="25">IFERROR(IF(VLOOKUP(C264,PartnerN°Ref,3,FALSE)=0,"",VLOOKUP(C264,PartnerN°Ref,3,FALSE)),"")</f>
        <v>United Kingdom</v>
      </c>
      <c r="F264" s="139" t="s">
        <v>1016</v>
      </c>
      <c r="G264" s="139" t="s">
        <v>1017</v>
      </c>
      <c r="H264" s="139" t="s">
        <v>130</v>
      </c>
      <c r="I264" s="139" t="s">
        <v>1020</v>
      </c>
      <c r="J264" s="75">
        <v>42705</v>
      </c>
      <c r="K264" s="75">
        <v>42735</v>
      </c>
      <c r="L264" s="29">
        <v>1</v>
      </c>
      <c r="M264" s="124">
        <f t="shared" ref="M264:M327" si="26">IF(O264="Error",0,IFERROR(INDEX(Rates,MATCH(E264,CountryALL,0),MATCH(H264,Category,0)),0))</f>
        <v>214</v>
      </c>
      <c r="N264" s="125">
        <f t="shared" ref="N264:N327" si="27">IF(O264="Error",0,IF(L264&gt;((K264-J264)+1),((K264-J264)+1)*M264,L264*M264))</f>
        <v>214</v>
      </c>
      <c r="O264" s="26" t="str">
        <f t="shared" ref="O264:O327" si="28">IF(OR(COUNTBLANK(B264:L264)&gt;0,COUNTIF(WorkPackage,B264)=0,COUNTIF(PartnerN°,C264)=0,COUNTIF(CountryALL,E264)=0,COUNTIF(StaffCat,H264)=0,(K264-J264)&lt;0,ISNUMBER(L264)=FALSE,IF(ISNUMBER(L264)=TRUE,L264=INT(L264*1)/1=FALSE)),"Error","")</f>
        <v/>
      </c>
      <c r="P264" s="27">
        <f t="shared" ref="P264:P327" si="29">IF(L264&gt;(K264-J264)+1,(K264-J264)+1,L264)</f>
        <v>1</v>
      </c>
    </row>
    <row r="265" spans="2:16" s="27" customFormat="1" x14ac:dyDescent="0.3">
      <c r="B265" s="139" t="s">
        <v>161</v>
      </c>
      <c r="C265" s="25" t="s">
        <v>12</v>
      </c>
      <c r="D265" s="141" t="str">
        <f t="shared" si="24"/>
        <v>The University of Exeter</v>
      </c>
      <c r="E265" s="141" t="str">
        <f t="shared" si="25"/>
        <v>United Kingdom</v>
      </c>
      <c r="F265" s="139" t="s">
        <v>1016</v>
      </c>
      <c r="G265" s="139" t="s">
        <v>1017</v>
      </c>
      <c r="H265" s="139" t="s">
        <v>130</v>
      </c>
      <c r="I265" s="139" t="s">
        <v>999</v>
      </c>
      <c r="J265" s="75">
        <v>42736</v>
      </c>
      <c r="K265" s="75">
        <v>42766</v>
      </c>
      <c r="L265" s="29">
        <v>1</v>
      </c>
      <c r="M265" s="124">
        <f t="shared" si="26"/>
        <v>214</v>
      </c>
      <c r="N265" s="125">
        <f t="shared" si="27"/>
        <v>214</v>
      </c>
      <c r="O265" s="26" t="str">
        <f t="shared" si="28"/>
        <v/>
      </c>
      <c r="P265" s="27">
        <f t="shared" si="29"/>
        <v>1</v>
      </c>
    </row>
    <row r="266" spans="2:16" s="27" customFormat="1" ht="36" x14ac:dyDescent="0.3">
      <c r="B266" s="139" t="s">
        <v>162</v>
      </c>
      <c r="C266" s="25" t="s">
        <v>12</v>
      </c>
      <c r="D266" s="141" t="str">
        <f t="shared" si="24"/>
        <v>The University of Exeter</v>
      </c>
      <c r="E266" s="141" t="str">
        <f t="shared" si="25"/>
        <v>United Kingdom</v>
      </c>
      <c r="F266" s="139" t="s">
        <v>1016</v>
      </c>
      <c r="G266" s="139" t="s">
        <v>1017</v>
      </c>
      <c r="H266" s="139" t="s">
        <v>130</v>
      </c>
      <c r="I266" s="139" t="s">
        <v>1021</v>
      </c>
      <c r="J266" s="75">
        <v>42767</v>
      </c>
      <c r="K266" s="75">
        <v>42794</v>
      </c>
      <c r="L266" s="29">
        <v>1</v>
      </c>
      <c r="M266" s="124">
        <f t="shared" si="26"/>
        <v>214</v>
      </c>
      <c r="N266" s="125">
        <f t="shared" si="27"/>
        <v>214</v>
      </c>
      <c r="O266" s="26" t="str">
        <f t="shared" si="28"/>
        <v/>
      </c>
      <c r="P266" s="27">
        <f t="shared" si="29"/>
        <v>1</v>
      </c>
    </row>
    <row r="267" spans="2:16" s="27" customFormat="1" x14ac:dyDescent="0.3">
      <c r="B267" s="139" t="s">
        <v>161</v>
      </c>
      <c r="C267" s="25" t="s">
        <v>12</v>
      </c>
      <c r="D267" s="141" t="str">
        <f t="shared" si="24"/>
        <v>The University of Exeter</v>
      </c>
      <c r="E267" s="141" t="str">
        <f t="shared" si="25"/>
        <v>United Kingdom</v>
      </c>
      <c r="F267" s="139" t="s">
        <v>1016</v>
      </c>
      <c r="G267" s="139" t="s">
        <v>1017</v>
      </c>
      <c r="H267" s="139" t="s">
        <v>130</v>
      </c>
      <c r="I267" s="139" t="s">
        <v>1003</v>
      </c>
      <c r="J267" s="75">
        <v>42795</v>
      </c>
      <c r="K267" s="75">
        <v>42825</v>
      </c>
      <c r="L267" s="29">
        <v>1</v>
      </c>
      <c r="M267" s="124">
        <f t="shared" si="26"/>
        <v>214</v>
      </c>
      <c r="N267" s="125">
        <f t="shared" si="27"/>
        <v>214</v>
      </c>
      <c r="O267" s="26" t="str">
        <f t="shared" si="28"/>
        <v/>
      </c>
      <c r="P267" s="27">
        <f t="shared" si="29"/>
        <v>1</v>
      </c>
    </row>
    <row r="268" spans="2:16" s="27" customFormat="1" x14ac:dyDescent="0.3">
      <c r="B268" s="139" t="s">
        <v>160</v>
      </c>
      <c r="C268" s="25" t="s">
        <v>12</v>
      </c>
      <c r="D268" s="141" t="str">
        <f t="shared" si="24"/>
        <v>The University of Exeter</v>
      </c>
      <c r="E268" s="141" t="str">
        <f t="shared" si="25"/>
        <v>United Kingdom</v>
      </c>
      <c r="F268" s="139" t="s">
        <v>1016</v>
      </c>
      <c r="G268" s="139" t="s">
        <v>1017</v>
      </c>
      <c r="H268" s="139" t="s">
        <v>130</v>
      </c>
      <c r="I268" s="139" t="s">
        <v>1003</v>
      </c>
      <c r="J268" s="75">
        <v>42795</v>
      </c>
      <c r="K268" s="75">
        <v>42825</v>
      </c>
      <c r="L268" s="29">
        <v>1</v>
      </c>
      <c r="M268" s="124">
        <f t="shared" si="26"/>
        <v>214</v>
      </c>
      <c r="N268" s="125">
        <f t="shared" si="27"/>
        <v>214</v>
      </c>
      <c r="O268" s="26" t="str">
        <f t="shared" si="28"/>
        <v/>
      </c>
      <c r="P268" s="27">
        <f t="shared" si="29"/>
        <v>1</v>
      </c>
    </row>
    <row r="269" spans="2:16" s="27" customFormat="1" x14ac:dyDescent="0.3">
      <c r="B269" s="139" t="s">
        <v>210</v>
      </c>
      <c r="C269" s="25" t="s">
        <v>12</v>
      </c>
      <c r="D269" s="141" t="str">
        <f t="shared" si="24"/>
        <v>The University of Exeter</v>
      </c>
      <c r="E269" s="141" t="str">
        <f t="shared" si="25"/>
        <v>United Kingdom</v>
      </c>
      <c r="F269" s="139" t="s">
        <v>1016</v>
      </c>
      <c r="G269" s="139" t="s">
        <v>1017</v>
      </c>
      <c r="H269" s="139" t="s">
        <v>130</v>
      </c>
      <c r="I269" s="139" t="s">
        <v>1003</v>
      </c>
      <c r="J269" s="75">
        <v>42795</v>
      </c>
      <c r="K269" s="75">
        <v>42825</v>
      </c>
      <c r="L269" s="29">
        <v>1</v>
      </c>
      <c r="M269" s="124">
        <f t="shared" si="26"/>
        <v>214</v>
      </c>
      <c r="N269" s="125">
        <f t="shared" si="27"/>
        <v>214</v>
      </c>
      <c r="O269" s="26" t="str">
        <f t="shared" si="28"/>
        <v/>
      </c>
      <c r="P269" s="27">
        <f t="shared" si="29"/>
        <v>1</v>
      </c>
    </row>
    <row r="270" spans="2:16" s="27" customFormat="1" x14ac:dyDescent="0.3">
      <c r="B270" s="139" t="s">
        <v>211</v>
      </c>
      <c r="C270" s="25" t="s">
        <v>12</v>
      </c>
      <c r="D270" s="141" t="str">
        <f t="shared" si="24"/>
        <v>The University of Exeter</v>
      </c>
      <c r="E270" s="141" t="str">
        <f t="shared" si="25"/>
        <v>United Kingdom</v>
      </c>
      <c r="F270" s="139" t="s">
        <v>1016</v>
      </c>
      <c r="G270" s="139" t="s">
        <v>1017</v>
      </c>
      <c r="H270" s="139" t="s">
        <v>130</v>
      </c>
      <c r="I270" s="139" t="s">
        <v>1003</v>
      </c>
      <c r="J270" s="75">
        <v>42795</v>
      </c>
      <c r="K270" s="75">
        <v>42825</v>
      </c>
      <c r="L270" s="29">
        <v>1</v>
      </c>
      <c r="M270" s="124">
        <f t="shared" si="26"/>
        <v>214</v>
      </c>
      <c r="N270" s="125">
        <f t="shared" si="27"/>
        <v>214</v>
      </c>
      <c r="O270" s="26" t="str">
        <f t="shared" si="28"/>
        <v/>
      </c>
      <c r="P270" s="27">
        <f t="shared" si="29"/>
        <v>1</v>
      </c>
    </row>
    <row r="271" spans="2:16" s="27" customFormat="1" x14ac:dyDescent="0.3">
      <c r="B271" s="139" t="s">
        <v>162</v>
      </c>
      <c r="C271" s="25" t="s">
        <v>12</v>
      </c>
      <c r="D271" s="141" t="str">
        <f t="shared" si="24"/>
        <v>The University of Exeter</v>
      </c>
      <c r="E271" s="141" t="str">
        <f t="shared" si="25"/>
        <v>United Kingdom</v>
      </c>
      <c r="F271" s="139" t="s">
        <v>1016</v>
      </c>
      <c r="G271" s="139" t="s">
        <v>1017</v>
      </c>
      <c r="H271" s="139" t="s">
        <v>130</v>
      </c>
      <c r="I271" s="139" t="s">
        <v>1003</v>
      </c>
      <c r="J271" s="75">
        <v>42795</v>
      </c>
      <c r="K271" s="75">
        <v>42825</v>
      </c>
      <c r="L271" s="29">
        <v>1</v>
      </c>
      <c r="M271" s="124">
        <f t="shared" si="26"/>
        <v>214</v>
      </c>
      <c r="N271" s="125">
        <f t="shared" si="27"/>
        <v>214</v>
      </c>
      <c r="O271" s="26" t="str">
        <f t="shared" si="28"/>
        <v/>
      </c>
      <c r="P271" s="27">
        <f t="shared" si="29"/>
        <v>1</v>
      </c>
    </row>
    <row r="272" spans="2:16" s="27" customFormat="1" x14ac:dyDescent="0.3">
      <c r="B272" s="139" t="s">
        <v>160</v>
      </c>
      <c r="C272" s="25" t="s">
        <v>12</v>
      </c>
      <c r="D272" s="141" t="str">
        <f t="shared" si="24"/>
        <v>The University of Exeter</v>
      </c>
      <c r="E272" s="141" t="str">
        <f t="shared" si="25"/>
        <v>United Kingdom</v>
      </c>
      <c r="F272" s="139" t="s">
        <v>1016</v>
      </c>
      <c r="G272" s="139" t="s">
        <v>1017</v>
      </c>
      <c r="H272" s="139" t="s">
        <v>130</v>
      </c>
      <c r="I272" s="139" t="s">
        <v>1004</v>
      </c>
      <c r="J272" s="75">
        <v>42826</v>
      </c>
      <c r="K272" s="75">
        <v>42855</v>
      </c>
      <c r="L272" s="29">
        <v>1</v>
      </c>
      <c r="M272" s="124">
        <f t="shared" si="26"/>
        <v>214</v>
      </c>
      <c r="N272" s="125">
        <f t="shared" si="27"/>
        <v>214</v>
      </c>
      <c r="O272" s="26" t="str">
        <f t="shared" si="28"/>
        <v/>
      </c>
      <c r="P272" s="27">
        <f t="shared" si="29"/>
        <v>1</v>
      </c>
    </row>
    <row r="273" spans="2:16" s="27" customFormat="1" ht="72" x14ac:dyDescent="0.3">
      <c r="B273" s="139" t="s">
        <v>160</v>
      </c>
      <c r="C273" s="25" t="s">
        <v>12</v>
      </c>
      <c r="D273" s="141" t="str">
        <f t="shared" si="24"/>
        <v>The University of Exeter</v>
      </c>
      <c r="E273" s="141" t="str">
        <f t="shared" si="25"/>
        <v>United Kingdom</v>
      </c>
      <c r="F273" s="139" t="s">
        <v>1016</v>
      </c>
      <c r="G273" s="139" t="s">
        <v>1017</v>
      </c>
      <c r="H273" s="139" t="s">
        <v>130</v>
      </c>
      <c r="I273" s="139" t="s">
        <v>1007</v>
      </c>
      <c r="J273" s="75">
        <v>42856</v>
      </c>
      <c r="K273" s="75">
        <v>42886</v>
      </c>
      <c r="L273" s="29">
        <v>1</v>
      </c>
      <c r="M273" s="124">
        <f t="shared" si="26"/>
        <v>214</v>
      </c>
      <c r="N273" s="125">
        <f t="shared" si="27"/>
        <v>214</v>
      </c>
      <c r="O273" s="26" t="str">
        <f t="shared" si="28"/>
        <v/>
      </c>
      <c r="P273" s="27">
        <f t="shared" si="29"/>
        <v>1</v>
      </c>
    </row>
    <row r="274" spans="2:16" s="27" customFormat="1" ht="90" x14ac:dyDescent="0.3">
      <c r="B274" s="139" t="s">
        <v>160</v>
      </c>
      <c r="C274" s="25" t="s">
        <v>12</v>
      </c>
      <c r="D274" s="141" t="str">
        <f t="shared" si="24"/>
        <v>The University of Exeter</v>
      </c>
      <c r="E274" s="141" t="str">
        <f t="shared" si="25"/>
        <v>United Kingdom</v>
      </c>
      <c r="F274" s="139" t="s">
        <v>1016</v>
      </c>
      <c r="G274" s="139" t="s">
        <v>1017</v>
      </c>
      <c r="H274" s="139" t="s">
        <v>130</v>
      </c>
      <c r="I274" s="139" t="s">
        <v>1009</v>
      </c>
      <c r="J274" s="75">
        <v>42917</v>
      </c>
      <c r="K274" s="75">
        <v>42947</v>
      </c>
      <c r="L274" s="29">
        <v>1</v>
      </c>
      <c r="M274" s="124">
        <f t="shared" si="26"/>
        <v>214</v>
      </c>
      <c r="N274" s="125">
        <f t="shared" si="27"/>
        <v>214</v>
      </c>
      <c r="O274" s="26" t="str">
        <f t="shared" si="28"/>
        <v/>
      </c>
      <c r="P274" s="27">
        <f t="shared" si="29"/>
        <v>1</v>
      </c>
    </row>
    <row r="275" spans="2:16" s="27" customFormat="1" ht="36" x14ac:dyDescent="0.3">
      <c r="B275" s="139" t="s">
        <v>160</v>
      </c>
      <c r="C275" s="25" t="s">
        <v>12</v>
      </c>
      <c r="D275" s="141" t="str">
        <f t="shared" si="24"/>
        <v>The University of Exeter</v>
      </c>
      <c r="E275" s="141" t="str">
        <f t="shared" si="25"/>
        <v>United Kingdom</v>
      </c>
      <c r="F275" s="139" t="s">
        <v>1016</v>
      </c>
      <c r="G275" s="139" t="s">
        <v>1017</v>
      </c>
      <c r="H275" s="139" t="s">
        <v>130</v>
      </c>
      <c r="I275" s="139" t="s">
        <v>1010</v>
      </c>
      <c r="J275" s="75">
        <v>42979</v>
      </c>
      <c r="K275" s="75">
        <v>43008</v>
      </c>
      <c r="L275" s="29">
        <v>1</v>
      </c>
      <c r="M275" s="124">
        <f t="shared" si="26"/>
        <v>214</v>
      </c>
      <c r="N275" s="125">
        <f t="shared" si="27"/>
        <v>214</v>
      </c>
      <c r="O275" s="26" t="str">
        <f t="shared" si="28"/>
        <v/>
      </c>
      <c r="P275" s="27">
        <f t="shared" si="29"/>
        <v>1</v>
      </c>
    </row>
    <row r="276" spans="2:16" s="27" customFormat="1" ht="54" x14ac:dyDescent="0.3">
      <c r="B276" s="139" t="s">
        <v>162</v>
      </c>
      <c r="C276" s="25" t="s">
        <v>12</v>
      </c>
      <c r="D276" s="141" t="str">
        <f t="shared" si="24"/>
        <v>The University of Exeter</v>
      </c>
      <c r="E276" s="141" t="str">
        <f t="shared" si="25"/>
        <v>United Kingdom</v>
      </c>
      <c r="F276" s="139" t="s">
        <v>1016</v>
      </c>
      <c r="G276" s="139" t="s">
        <v>1017</v>
      </c>
      <c r="H276" s="139" t="s">
        <v>130</v>
      </c>
      <c r="I276" s="139" t="s">
        <v>1011</v>
      </c>
      <c r="J276" s="75">
        <v>43009</v>
      </c>
      <c r="K276" s="75">
        <v>43039</v>
      </c>
      <c r="L276" s="29">
        <v>1</v>
      </c>
      <c r="M276" s="124">
        <f t="shared" si="26"/>
        <v>214</v>
      </c>
      <c r="N276" s="125">
        <f t="shared" si="27"/>
        <v>214</v>
      </c>
      <c r="O276" s="26" t="str">
        <f t="shared" si="28"/>
        <v/>
      </c>
      <c r="P276" s="27">
        <f t="shared" si="29"/>
        <v>1</v>
      </c>
    </row>
    <row r="277" spans="2:16" s="27" customFormat="1" x14ac:dyDescent="0.3">
      <c r="B277" s="139" t="s">
        <v>160</v>
      </c>
      <c r="C277" s="25" t="s">
        <v>12</v>
      </c>
      <c r="D277" s="141" t="str">
        <f t="shared" si="24"/>
        <v>The University of Exeter</v>
      </c>
      <c r="E277" s="141" t="str">
        <f t="shared" si="25"/>
        <v>United Kingdom</v>
      </c>
      <c r="F277" s="139" t="s">
        <v>1016</v>
      </c>
      <c r="G277" s="139" t="s">
        <v>1017</v>
      </c>
      <c r="H277" s="139" t="s">
        <v>130</v>
      </c>
      <c r="I277" s="139" t="s">
        <v>1012</v>
      </c>
      <c r="J277" s="75">
        <v>43040</v>
      </c>
      <c r="K277" s="75">
        <v>43069</v>
      </c>
      <c r="L277" s="29">
        <v>1</v>
      </c>
      <c r="M277" s="124">
        <f t="shared" si="26"/>
        <v>214</v>
      </c>
      <c r="N277" s="125">
        <f t="shared" si="27"/>
        <v>214</v>
      </c>
      <c r="O277" s="26" t="str">
        <f t="shared" si="28"/>
        <v/>
      </c>
      <c r="P277" s="27">
        <f t="shared" si="29"/>
        <v>1</v>
      </c>
    </row>
    <row r="278" spans="2:16" s="27" customFormat="1" x14ac:dyDescent="0.3">
      <c r="B278" s="139" t="s">
        <v>162</v>
      </c>
      <c r="C278" s="25" t="s">
        <v>12</v>
      </c>
      <c r="D278" s="141" t="str">
        <f t="shared" si="24"/>
        <v>The University of Exeter</v>
      </c>
      <c r="E278" s="141" t="str">
        <f t="shared" si="25"/>
        <v>United Kingdom</v>
      </c>
      <c r="F278" s="139" t="s">
        <v>1016</v>
      </c>
      <c r="G278" s="139" t="s">
        <v>1017</v>
      </c>
      <c r="H278" s="139" t="s">
        <v>130</v>
      </c>
      <c r="I278" s="139" t="s">
        <v>1013</v>
      </c>
      <c r="J278" s="75">
        <v>43040</v>
      </c>
      <c r="K278" s="75">
        <v>43069</v>
      </c>
      <c r="L278" s="29">
        <v>1</v>
      </c>
      <c r="M278" s="124">
        <f t="shared" si="26"/>
        <v>214</v>
      </c>
      <c r="N278" s="125">
        <f t="shared" si="27"/>
        <v>214</v>
      </c>
      <c r="O278" s="26" t="str">
        <f t="shared" si="28"/>
        <v/>
      </c>
      <c r="P278" s="27">
        <f t="shared" si="29"/>
        <v>1</v>
      </c>
    </row>
    <row r="279" spans="2:16" s="27" customFormat="1" x14ac:dyDescent="0.3">
      <c r="B279" s="139" t="s">
        <v>160</v>
      </c>
      <c r="C279" s="25" t="s">
        <v>12</v>
      </c>
      <c r="D279" s="141" t="str">
        <f t="shared" si="24"/>
        <v>The University of Exeter</v>
      </c>
      <c r="E279" s="141" t="str">
        <f t="shared" si="25"/>
        <v>United Kingdom</v>
      </c>
      <c r="F279" s="139" t="s">
        <v>1016</v>
      </c>
      <c r="G279" s="139" t="s">
        <v>1017</v>
      </c>
      <c r="H279" s="139" t="s">
        <v>130</v>
      </c>
      <c r="I279" s="139" t="s">
        <v>1013</v>
      </c>
      <c r="J279" s="75">
        <v>43040</v>
      </c>
      <c r="K279" s="75">
        <v>43069</v>
      </c>
      <c r="L279" s="29">
        <v>1</v>
      </c>
      <c r="M279" s="124">
        <f t="shared" si="26"/>
        <v>214</v>
      </c>
      <c r="N279" s="125">
        <f t="shared" si="27"/>
        <v>214</v>
      </c>
      <c r="O279" s="26" t="str">
        <f t="shared" si="28"/>
        <v/>
      </c>
      <c r="P279" s="27">
        <f t="shared" si="29"/>
        <v>1</v>
      </c>
    </row>
    <row r="280" spans="2:16" s="27" customFormat="1" x14ac:dyDescent="0.3">
      <c r="B280" s="139" t="s">
        <v>211</v>
      </c>
      <c r="C280" s="25" t="s">
        <v>12</v>
      </c>
      <c r="D280" s="141" t="str">
        <f t="shared" si="24"/>
        <v>The University of Exeter</v>
      </c>
      <c r="E280" s="141" t="str">
        <f t="shared" si="25"/>
        <v>United Kingdom</v>
      </c>
      <c r="F280" s="139" t="s">
        <v>1016</v>
      </c>
      <c r="G280" s="139" t="s">
        <v>1017</v>
      </c>
      <c r="H280" s="139" t="s">
        <v>130</v>
      </c>
      <c r="I280" s="139" t="s">
        <v>1013</v>
      </c>
      <c r="J280" s="75">
        <v>43040</v>
      </c>
      <c r="K280" s="75">
        <v>43069</v>
      </c>
      <c r="L280" s="29">
        <v>1</v>
      </c>
      <c r="M280" s="124">
        <f t="shared" si="26"/>
        <v>214</v>
      </c>
      <c r="N280" s="125">
        <f t="shared" si="27"/>
        <v>214</v>
      </c>
      <c r="O280" s="26" t="str">
        <f t="shared" si="28"/>
        <v/>
      </c>
      <c r="P280" s="27">
        <f t="shared" si="29"/>
        <v>1</v>
      </c>
    </row>
    <row r="281" spans="2:16" s="27" customFormat="1" x14ac:dyDescent="0.3">
      <c r="B281" s="139" t="s">
        <v>210</v>
      </c>
      <c r="C281" s="25" t="s">
        <v>12</v>
      </c>
      <c r="D281" s="141" t="str">
        <f t="shared" si="24"/>
        <v>The University of Exeter</v>
      </c>
      <c r="E281" s="141" t="str">
        <f t="shared" si="25"/>
        <v>United Kingdom</v>
      </c>
      <c r="F281" s="139" t="s">
        <v>1016</v>
      </c>
      <c r="G281" s="139" t="s">
        <v>1017</v>
      </c>
      <c r="H281" s="139" t="s">
        <v>130</v>
      </c>
      <c r="I281" s="139" t="s">
        <v>1013</v>
      </c>
      <c r="J281" s="75">
        <v>43040</v>
      </c>
      <c r="K281" s="75">
        <v>43069</v>
      </c>
      <c r="L281" s="29">
        <v>1</v>
      </c>
      <c r="M281" s="124">
        <f t="shared" si="26"/>
        <v>214</v>
      </c>
      <c r="N281" s="125">
        <f t="shared" si="27"/>
        <v>214</v>
      </c>
      <c r="O281" s="26" t="str">
        <f t="shared" si="28"/>
        <v/>
      </c>
      <c r="P281" s="27">
        <f t="shared" si="29"/>
        <v>1</v>
      </c>
    </row>
    <row r="282" spans="2:16" s="27" customFormat="1" ht="36" x14ac:dyDescent="0.3">
      <c r="B282" s="139" t="s">
        <v>162</v>
      </c>
      <c r="C282" s="25" t="s">
        <v>12</v>
      </c>
      <c r="D282" s="141" t="str">
        <f t="shared" si="24"/>
        <v>The University of Exeter</v>
      </c>
      <c r="E282" s="141" t="str">
        <f t="shared" si="25"/>
        <v>United Kingdom</v>
      </c>
      <c r="F282" s="139" t="s">
        <v>1016</v>
      </c>
      <c r="G282" s="139" t="s">
        <v>1017</v>
      </c>
      <c r="H282" s="139" t="s">
        <v>130</v>
      </c>
      <c r="I282" s="139" t="s">
        <v>1014</v>
      </c>
      <c r="J282" s="75">
        <v>43132</v>
      </c>
      <c r="K282" s="75">
        <v>43159</v>
      </c>
      <c r="L282" s="29">
        <v>1</v>
      </c>
      <c r="M282" s="124">
        <f t="shared" si="26"/>
        <v>214</v>
      </c>
      <c r="N282" s="125">
        <f t="shared" si="27"/>
        <v>214</v>
      </c>
      <c r="O282" s="26" t="str">
        <f t="shared" si="28"/>
        <v/>
      </c>
      <c r="P282" s="27">
        <f t="shared" si="29"/>
        <v>1</v>
      </c>
    </row>
    <row r="283" spans="2:16" s="27" customFormat="1" ht="36" x14ac:dyDescent="0.3">
      <c r="B283" s="139" t="s">
        <v>161</v>
      </c>
      <c r="C283" s="25" t="s">
        <v>12</v>
      </c>
      <c r="D283" s="141" t="str">
        <f t="shared" si="24"/>
        <v>The University of Exeter</v>
      </c>
      <c r="E283" s="141" t="str">
        <f t="shared" si="25"/>
        <v>United Kingdom</v>
      </c>
      <c r="F283" s="139" t="s">
        <v>1022</v>
      </c>
      <c r="G283" s="139" t="s">
        <v>1023</v>
      </c>
      <c r="H283" s="139" t="s">
        <v>130</v>
      </c>
      <c r="I283" s="139" t="s">
        <v>1020</v>
      </c>
      <c r="J283" s="75">
        <v>42736</v>
      </c>
      <c r="K283" s="75">
        <v>42766</v>
      </c>
      <c r="L283" s="29">
        <v>1</v>
      </c>
      <c r="M283" s="124">
        <f t="shared" si="26"/>
        <v>214</v>
      </c>
      <c r="N283" s="125">
        <f t="shared" si="27"/>
        <v>214</v>
      </c>
      <c r="O283" s="26" t="str">
        <f t="shared" si="28"/>
        <v/>
      </c>
      <c r="P283" s="27">
        <f t="shared" si="29"/>
        <v>1</v>
      </c>
    </row>
    <row r="284" spans="2:16" s="27" customFormat="1" ht="54" x14ac:dyDescent="0.3">
      <c r="B284" s="139" t="s">
        <v>160</v>
      </c>
      <c r="C284" s="25" t="s">
        <v>12</v>
      </c>
      <c r="D284" s="141" t="str">
        <f t="shared" si="24"/>
        <v>The University of Exeter</v>
      </c>
      <c r="E284" s="141" t="str">
        <f t="shared" si="25"/>
        <v>United Kingdom</v>
      </c>
      <c r="F284" s="139" t="s">
        <v>1022</v>
      </c>
      <c r="G284" s="139" t="s">
        <v>1023</v>
      </c>
      <c r="H284" s="139" t="s">
        <v>130</v>
      </c>
      <c r="I284" s="139" t="s">
        <v>1001</v>
      </c>
      <c r="J284" s="75">
        <v>42795</v>
      </c>
      <c r="K284" s="75">
        <v>42825</v>
      </c>
      <c r="L284" s="29">
        <v>1</v>
      </c>
      <c r="M284" s="124">
        <f t="shared" si="26"/>
        <v>214</v>
      </c>
      <c r="N284" s="125">
        <f t="shared" si="27"/>
        <v>214</v>
      </c>
      <c r="O284" s="26" t="str">
        <f t="shared" si="28"/>
        <v/>
      </c>
      <c r="P284" s="27">
        <f t="shared" si="29"/>
        <v>1</v>
      </c>
    </row>
    <row r="285" spans="2:16" s="27" customFormat="1" x14ac:dyDescent="0.3">
      <c r="B285" s="139" t="s">
        <v>160</v>
      </c>
      <c r="C285" s="25" t="s">
        <v>12</v>
      </c>
      <c r="D285" s="141" t="str">
        <f t="shared" si="24"/>
        <v>The University of Exeter</v>
      </c>
      <c r="E285" s="141" t="str">
        <f t="shared" si="25"/>
        <v>United Kingdom</v>
      </c>
      <c r="F285" s="139" t="s">
        <v>1022</v>
      </c>
      <c r="G285" s="139" t="s">
        <v>1023</v>
      </c>
      <c r="H285" s="139" t="s">
        <v>130</v>
      </c>
      <c r="I285" s="139" t="s">
        <v>1004</v>
      </c>
      <c r="J285" s="75">
        <v>42826</v>
      </c>
      <c r="K285" s="75">
        <v>42855</v>
      </c>
      <c r="L285" s="29">
        <v>1</v>
      </c>
      <c r="M285" s="124">
        <f t="shared" si="26"/>
        <v>214</v>
      </c>
      <c r="N285" s="125">
        <f t="shared" si="27"/>
        <v>214</v>
      </c>
      <c r="O285" s="26" t="str">
        <f t="shared" si="28"/>
        <v/>
      </c>
      <c r="P285" s="27">
        <f t="shared" si="29"/>
        <v>1</v>
      </c>
    </row>
    <row r="286" spans="2:16" s="27" customFormat="1" ht="72" x14ac:dyDescent="0.3">
      <c r="B286" s="139" t="s">
        <v>160</v>
      </c>
      <c r="C286" s="25" t="s">
        <v>12</v>
      </c>
      <c r="D286" s="141" t="str">
        <f t="shared" si="24"/>
        <v>The University of Exeter</v>
      </c>
      <c r="E286" s="141" t="str">
        <f t="shared" si="25"/>
        <v>United Kingdom</v>
      </c>
      <c r="F286" s="139" t="s">
        <v>1022</v>
      </c>
      <c r="G286" s="139" t="s">
        <v>1023</v>
      </c>
      <c r="H286" s="139" t="s">
        <v>130</v>
      </c>
      <c r="I286" s="139" t="s">
        <v>1007</v>
      </c>
      <c r="J286" s="75">
        <v>42856</v>
      </c>
      <c r="K286" s="75">
        <v>42886</v>
      </c>
      <c r="L286" s="29">
        <v>1</v>
      </c>
      <c r="M286" s="124">
        <f t="shared" si="26"/>
        <v>214</v>
      </c>
      <c r="N286" s="125">
        <f t="shared" si="27"/>
        <v>214</v>
      </c>
      <c r="O286" s="26" t="str">
        <f t="shared" si="28"/>
        <v/>
      </c>
      <c r="P286" s="27">
        <f t="shared" si="29"/>
        <v>1</v>
      </c>
    </row>
    <row r="287" spans="2:16" s="27" customFormat="1" x14ac:dyDescent="0.3">
      <c r="B287" s="139" t="s">
        <v>160</v>
      </c>
      <c r="C287" s="25" t="s">
        <v>12</v>
      </c>
      <c r="D287" s="141" t="str">
        <f t="shared" si="24"/>
        <v>The University of Exeter</v>
      </c>
      <c r="E287" s="141" t="str">
        <f t="shared" si="25"/>
        <v>United Kingdom</v>
      </c>
      <c r="F287" s="139" t="s">
        <v>1022</v>
      </c>
      <c r="G287" s="139" t="s">
        <v>1023</v>
      </c>
      <c r="H287" s="139" t="s">
        <v>130</v>
      </c>
      <c r="I287" s="139" t="s">
        <v>1024</v>
      </c>
      <c r="J287" s="75">
        <v>42887</v>
      </c>
      <c r="K287" s="75">
        <v>42916</v>
      </c>
      <c r="L287" s="29">
        <v>1</v>
      </c>
      <c r="M287" s="124">
        <f t="shared" si="26"/>
        <v>214</v>
      </c>
      <c r="N287" s="125">
        <f t="shared" si="27"/>
        <v>214</v>
      </c>
      <c r="O287" s="26" t="str">
        <f t="shared" si="28"/>
        <v/>
      </c>
      <c r="P287" s="27">
        <f t="shared" si="29"/>
        <v>1</v>
      </c>
    </row>
    <row r="288" spans="2:16" s="27" customFormat="1" x14ac:dyDescent="0.3">
      <c r="B288" s="139" t="s">
        <v>162</v>
      </c>
      <c r="C288" s="25" t="s">
        <v>12</v>
      </c>
      <c r="D288" s="141" t="str">
        <f t="shared" si="24"/>
        <v>The University of Exeter</v>
      </c>
      <c r="E288" s="141" t="str">
        <f t="shared" si="25"/>
        <v>United Kingdom</v>
      </c>
      <c r="F288" s="139" t="s">
        <v>1022</v>
      </c>
      <c r="G288" s="139" t="s">
        <v>1023</v>
      </c>
      <c r="H288" s="139" t="s">
        <v>130</v>
      </c>
      <c r="I288" s="139" t="s">
        <v>1024</v>
      </c>
      <c r="J288" s="75">
        <v>42887</v>
      </c>
      <c r="K288" s="75">
        <v>42916</v>
      </c>
      <c r="L288" s="29">
        <v>1</v>
      </c>
      <c r="M288" s="124">
        <f t="shared" si="26"/>
        <v>214</v>
      </c>
      <c r="N288" s="125">
        <f t="shared" si="27"/>
        <v>214</v>
      </c>
      <c r="O288" s="26" t="str">
        <f t="shared" si="28"/>
        <v/>
      </c>
      <c r="P288" s="27">
        <f t="shared" si="29"/>
        <v>1</v>
      </c>
    </row>
    <row r="289" spans="2:16" s="27" customFormat="1" x14ac:dyDescent="0.3">
      <c r="B289" s="139" t="s">
        <v>210</v>
      </c>
      <c r="C289" s="25" t="s">
        <v>12</v>
      </c>
      <c r="D289" s="141" t="str">
        <f t="shared" si="24"/>
        <v>The University of Exeter</v>
      </c>
      <c r="E289" s="141" t="str">
        <f t="shared" si="25"/>
        <v>United Kingdom</v>
      </c>
      <c r="F289" s="139" t="s">
        <v>1022</v>
      </c>
      <c r="G289" s="139" t="s">
        <v>1023</v>
      </c>
      <c r="H289" s="139" t="s">
        <v>130</v>
      </c>
      <c r="I289" s="139" t="s">
        <v>1024</v>
      </c>
      <c r="J289" s="75">
        <v>42887</v>
      </c>
      <c r="K289" s="75">
        <v>42916</v>
      </c>
      <c r="L289" s="29">
        <v>1</v>
      </c>
      <c r="M289" s="124">
        <f t="shared" si="26"/>
        <v>214</v>
      </c>
      <c r="N289" s="125">
        <f t="shared" si="27"/>
        <v>214</v>
      </c>
      <c r="O289" s="26" t="str">
        <f t="shared" si="28"/>
        <v/>
      </c>
      <c r="P289" s="27">
        <f t="shared" si="29"/>
        <v>1</v>
      </c>
    </row>
    <row r="290" spans="2:16" s="27" customFormat="1" ht="36" x14ac:dyDescent="0.3">
      <c r="B290" s="139" t="s">
        <v>160</v>
      </c>
      <c r="C290" s="25" t="s">
        <v>12</v>
      </c>
      <c r="D290" s="141" t="str">
        <f t="shared" si="24"/>
        <v>The University of Exeter</v>
      </c>
      <c r="E290" s="141" t="str">
        <f t="shared" si="25"/>
        <v>United Kingdom</v>
      </c>
      <c r="F290" s="139" t="s">
        <v>1022</v>
      </c>
      <c r="G290" s="139" t="s">
        <v>1023</v>
      </c>
      <c r="H290" s="139" t="s">
        <v>130</v>
      </c>
      <c r="I290" s="139" t="s">
        <v>1010</v>
      </c>
      <c r="J290" s="75">
        <v>42979</v>
      </c>
      <c r="K290" s="75">
        <v>43008</v>
      </c>
      <c r="L290" s="29">
        <v>1</v>
      </c>
      <c r="M290" s="124">
        <f t="shared" si="26"/>
        <v>214</v>
      </c>
      <c r="N290" s="125">
        <f t="shared" si="27"/>
        <v>214</v>
      </c>
      <c r="O290" s="26" t="str">
        <f t="shared" si="28"/>
        <v/>
      </c>
      <c r="P290" s="27">
        <f t="shared" si="29"/>
        <v>1</v>
      </c>
    </row>
    <row r="291" spans="2:16" s="27" customFormat="1" ht="36" x14ac:dyDescent="0.3">
      <c r="B291" s="139" t="s">
        <v>160</v>
      </c>
      <c r="C291" s="25" t="s">
        <v>12</v>
      </c>
      <c r="D291" s="141" t="str">
        <f t="shared" si="24"/>
        <v>The University of Exeter</v>
      </c>
      <c r="E291" s="141" t="str">
        <f t="shared" si="25"/>
        <v>United Kingdom</v>
      </c>
      <c r="F291" s="139" t="s">
        <v>1022</v>
      </c>
      <c r="G291" s="139" t="s">
        <v>1023</v>
      </c>
      <c r="H291" s="139" t="s">
        <v>130</v>
      </c>
      <c r="I291" s="139" t="s">
        <v>1010</v>
      </c>
      <c r="J291" s="75">
        <v>43040</v>
      </c>
      <c r="K291" s="75">
        <v>43069</v>
      </c>
      <c r="L291" s="29">
        <v>1</v>
      </c>
      <c r="M291" s="124">
        <f t="shared" si="26"/>
        <v>214</v>
      </c>
      <c r="N291" s="125">
        <f t="shared" si="27"/>
        <v>214</v>
      </c>
      <c r="O291" s="26" t="str">
        <f t="shared" si="28"/>
        <v/>
      </c>
      <c r="P291" s="27">
        <f t="shared" si="29"/>
        <v>1</v>
      </c>
    </row>
    <row r="292" spans="2:16" s="27" customFormat="1" ht="36" x14ac:dyDescent="0.3">
      <c r="B292" s="139" t="s">
        <v>162</v>
      </c>
      <c r="C292" s="25" t="s">
        <v>12</v>
      </c>
      <c r="D292" s="141" t="str">
        <f t="shared" si="24"/>
        <v>The University of Exeter</v>
      </c>
      <c r="E292" s="141" t="str">
        <f t="shared" si="25"/>
        <v>United Kingdom</v>
      </c>
      <c r="F292" s="139" t="s">
        <v>1022</v>
      </c>
      <c r="G292" s="139" t="s">
        <v>1023</v>
      </c>
      <c r="H292" s="139" t="s">
        <v>130</v>
      </c>
      <c r="I292" s="139" t="s">
        <v>1025</v>
      </c>
      <c r="J292" s="75">
        <v>43040</v>
      </c>
      <c r="K292" s="75">
        <v>43069</v>
      </c>
      <c r="L292" s="29">
        <v>1</v>
      </c>
      <c r="M292" s="124">
        <f t="shared" si="26"/>
        <v>214</v>
      </c>
      <c r="N292" s="125">
        <f t="shared" si="27"/>
        <v>214</v>
      </c>
      <c r="O292" s="26" t="str">
        <f t="shared" si="28"/>
        <v/>
      </c>
      <c r="P292" s="27">
        <f t="shared" si="29"/>
        <v>1</v>
      </c>
    </row>
    <row r="293" spans="2:16" s="27" customFormat="1" ht="36" x14ac:dyDescent="0.3">
      <c r="B293" s="139" t="s">
        <v>160</v>
      </c>
      <c r="C293" s="25" t="s">
        <v>12</v>
      </c>
      <c r="D293" s="141" t="str">
        <f t="shared" si="24"/>
        <v>The University of Exeter</v>
      </c>
      <c r="E293" s="141" t="str">
        <f t="shared" si="25"/>
        <v>United Kingdom</v>
      </c>
      <c r="F293" s="139" t="s">
        <v>1022</v>
      </c>
      <c r="G293" s="139" t="s">
        <v>1023</v>
      </c>
      <c r="H293" s="139" t="s">
        <v>130</v>
      </c>
      <c r="I293" s="139" t="s">
        <v>1025</v>
      </c>
      <c r="J293" s="75">
        <v>43132</v>
      </c>
      <c r="K293" s="75">
        <v>43159</v>
      </c>
      <c r="L293" s="29">
        <v>1</v>
      </c>
      <c r="M293" s="124">
        <f t="shared" si="26"/>
        <v>214</v>
      </c>
      <c r="N293" s="125">
        <f t="shared" si="27"/>
        <v>214</v>
      </c>
      <c r="O293" s="26" t="str">
        <f t="shared" si="28"/>
        <v/>
      </c>
      <c r="P293" s="27">
        <f t="shared" si="29"/>
        <v>1</v>
      </c>
    </row>
    <row r="294" spans="2:16" s="27" customFormat="1" ht="36" x14ac:dyDescent="0.3">
      <c r="B294" s="139" t="s">
        <v>160</v>
      </c>
      <c r="C294" s="25" t="s">
        <v>12</v>
      </c>
      <c r="D294" s="141" t="str">
        <f t="shared" si="24"/>
        <v>The University of Exeter</v>
      </c>
      <c r="E294" s="141" t="str">
        <f t="shared" si="25"/>
        <v>United Kingdom</v>
      </c>
      <c r="F294" s="139" t="s">
        <v>1026</v>
      </c>
      <c r="G294" s="139" t="s">
        <v>1027</v>
      </c>
      <c r="H294" s="139" t="s">
        <v>130</v>
      </c>
      <c r="I294" s="139" t="s">
        <v>1010</v>
      </c>
      <c r="J294" s="75">
        <v>42979</v>
      </c>
      <c r="K294" s="75">
        <v>43008</v>
      </c>
      <c r="L294" s="29">
        <v>1</v>
      </c>
      <c r="M294" s="124">
        <f t="shared" si="26"/>
        <v>214</v>
      </c>
      <c r="N294" s="125">
        <f t="shared" si="27"/>
        <v>214</v>
      </c>
      <c r="O294" s="26" t="str">
        <f t="shared" si="28"/>
        <v/>
      </c>
      <c r="P294" s="27">
        <f t="shared" si="29"/>
        <v>1</v>
      </c>
    </row>
    <row r="295" spans="2:16" s="27" customFormat="1" ht="36" x14ac:dyDescent="0.3">
      <c r="B295" s="139" t="s">
        <v>160</v>
      </c>
      <c r="C295" s="25" t="s">
        <v>12</v>
      </c>
      <c r="D295" s="141" t="str">
        <f t="shared" si="24"/>
        <v>The University of Exeter</v>
      </c>
      <c r="E295" s="141" t="str">
        <f t="shared" si="25"/>
        <v>United Kingdom</v>
      </c>
      <c r="F295" s="139" t="s">
        <v>1026</v>
      </c>
      <c r="G295" s="139" t="s">
        <v>1027</v>
      </c>
      <c r="H295" s="139" t="s">
        <v>130</v>
      </c>
      <c r="I295" s="139" t="s">
        <v>1010</v>
      </c>
      <c r="J295" s="75">
        <v>43040</v>
      </c>
      <c r="K295" s="75">
        <v>43069</v>
      </c>
      <c r="L295" s="29">
        <v>1</v>
      </c>
      <c r="M295" s="124">
        <f t="shared" si="26"/>
        <v>214</v>
      </c>
      <c r="N295" s="125">
        <f t="shared" si="27"/>
        <v>214</v>
      </c>
      <c r="O295" s="26" t="str">
        <f t="shared" si="28"/>
        <v/>
      </c>
      <c r="P295" s="27">
        <f t="shared" si="29"/>
        <v>1</v>
      </c>
    </row>
    <row r="296" spans="2:16" s="27" customFormat="1" ht="36" x14ac:dyDescent="0.3">
      <c r="B296" s="139" t="s">
        <v>160</v>
      </c>
      <c r="C296" s="25" t="s">
        <v>12</v>
      </c>
      <c r="D296" s="141" t="str">
        <f t="shared" si="24"/>
        <v>The University of Exeter</v>
      </c>
      <c r="E296" s="141" t="str">
        <f t="shared" si="25"/>
        <v>United Kingdom</v>
      </c>
      <c r="F296" s="139" t="s">
        <v>1026</v>
      </c>
      <c r="G296" s="139" t="s">
        <v>1027</v>
      </c>
      <c r="H296" s="139" t="s">
        <v>130</v>
      </c>
      <c r="I296" s="139" t="s">
        <v>1025</v>
      </c>
      <c r="J296" s="75">
        <v>43101</v>
      </c>
      <c r="K296" s="75">
        <v>43131</v>
      </c>
      <c r="L296" s="29">
        <v>1</v>
      </c>
      <c r="M296" s="124">
        <f t="shared" si="26"/>
        <v>214</v>
      </c>
      <c r="N296" s="125">
        <f t="shared" si="27"/>
        <v>214</v>
      </c>
      <c r="O296" s="26" t="str">
        <f t="shared" si="28"/>
        <v/>
      </c>
      <c r="P296" s="27">
        <f t="shared" si="29"/>
        <v>1</v>
      </c>
    </row>
    <row r="297" spans="2:16" s="27" customFormat="1" ht="36" x14ac:dyDescent="0.3">
      <c r="B297" s="139" t="s">
        <v>160</v>
      </c>
      <c r="C297" s="25" t="s">
        <v>12</v>
      </c>
      <c r="D297" s="141" t="str">
        <f t="shared" si="24"/>
        <v>The University of Exeter</v>
      </c>
      <c r="E297" s="141" t="str">
        <f t="shared" si="25"/>
        <v>United Kingdom</v>
      </c>
      <c r="F297" s="139" t="s">
        <v>1026</v>
      </c>
      <c r="G297" s="139" t="s">
        <v>1027</v>
      </c>
      <c r="H297" s="139" t="s">
        <v>130</v>
      </c>
      <c r="I297" s="139" t="s">
        <v>1025</v>
      </c>
      <c r="J297" s="75">
        <v>43132</v>
      </c>
      <c r="K297" s="75">
        <v>43159</v>
      </c>
      <c r="L297" s="29">
        <v>1</v>
      </c>
      <c r="M297" s="124">
        <f t="shared" si="26"/>
        <v>214</v>
      </c>
      <c r="N297" s="125">
        <f t="shared" si="27"/>
        <v>214</v>
      </c>
      <c r="O297" s="26" t="str">
        <f t="shared" si="28"/>
        <v/>
      </c>
      <c r="P297" s="27">
        <f t="shared" si="29"/>
        <v>1</v>
      </c>
    </row>
    <row r="298" spans="2:16" s="27" customFormat="1" x14ac:dyDescent="0.3">
      <c r="B298" s="139" t="s">
        <v>160</v>
      </c>
      <c r="C298" s="25" t="s">
        <v>12</v>
      </c>
      <c r="D298" s="141" t="str">
        <f t="shared" si="24"/>
        <v>The University of Exeter</v>
      </c>
      <c r="E298" s="141" t="str">
        <f t="shared" si="25"/>
        <v>United Kingdom</v>
      </c>
      <c r="F298" s="139" t="s">
        <v>1028</v>
      </c>
      <c r="G298" s="139" t="s">
        <v>1029</v>
      </c>
      <c r="H298" s="139" t="s">
        <v>130</v>
      </c>
      <c r="I298" s="139" t="s">
        <v>1030</v>
      </c>
      <c r="J298" s="75">
        <v>42795</v>
      </c>
      <c r="K298" s="75">
        <v>42825</v>
      </c>
      <c r="L298" s="29">
        <v>1</v>
      </c>
      <c r="M298" s="124">
        <f t="shared" si="26"/>
        <v>214</v>
      </c>
      <c r="N298" s="125">
        <f t="shared" si="27"/>
        <v>214</v>
      </c>
      <c r="O298" s="26" t="str">
        <f t="shared" si="28"/>
        <v/>
      </c>
      <c r="P298" s="27">
        <f t="shared" si="29"/>
        <v>1</v>
      </c>
    </row>
    <row r="299" spans="2:16" s="27" customFormat="1" ht="36" x14ac:dyDescent="0.3">
      <c r="B299" s="139" t="s">
        <v>161</v>
      </c>
      <c r="C299" s="25" t="s">
        <v>12</v>
      </c>
      <c r="D299" s="141" t="str">
        <f t="shared" si="24"/>
        <v>The University of Exeter</v>
      </c>
      <c r="E299" s="141" t="str">
        <f t="shared" si="25"/>
        <v>United Kingdom</v>
      </c>
      <c r="F299" s="139" t="s">
        <v>1028</v>
      </c>
      <c r="G299" s="139" t="s">
        <v>1029</v>
      </c>
      <c r="H299" s="139" t="s">
        <v>130</v>
      </c>
      <c r="I299" s="139" t="s">
        <v>1031</v>
      </c>
      <c r="J299" s="75">
        <v>42826</v>
      </c>
      <c r="K299" s="75">
        <v>42855</v>
      </c>
      <c r="L299" s="29">
        <v>1</v>
      </c>
      <c r="M299" s="124">
        <f t="shared" si="26"/>
        <v>214</v>
      </c>
      <c r="N299" s="125">
        <f t="shared" si="27"/>
        <v>214</v>
      </c>
      <c r="O299" s="26" t="str">
        <f t="shared" si="28"/>
        <v/>
      </c>
      <c r="P299" s="27">
        <f t="shared" si="29"/>
        <v>1</v>
      </c>
    </row>
    <row r="300" spans="2:16" s="27" customFormat="1" x14ac:dyDescent="0.3">
      <c r="B300" s="139" t="s">
        <v>160</v>
      </c>
      <c r="C300" s="25" t="s">
        <v>12</v>
      </c>
      <c r="D300" s="141" t="str">
        <f t="shared" si="24"/>
        <v>The University of Exeter</v>
      </c>
      <c r="E300" s="141" t="str">
        <f t="shared" si="25"/>
        <v>United Kingdom</v>
      </c>
      <c r="F300" s="139" t="s">
        <v>1028</v>
      </c>
      <c r="G300" s="139" t="s">
        <v>1029</v>
      </c>
      <c r="H300" s="139" t="s">
        <v>130</v>
      </c>
      <c r="I300" s="139" t="s">
        <v>1030</v>
      </c>
      <c r="J300" s="75">
        <v>42887</v>
      </c>
      <c r="K300" s="75">
        <v>42916</v>
      </c>
      <c r="L300" s="29">
        <v>1</v>
      </c>
      <c r="M300" s="124">
        <f t="shared" si="26"/>
        <v>214</v>
      </c>
      <c r="N300" s="125">
        <f t="shared" si="27"/>
        <v>214</v>
      </c>
      <c r="O300" s="26" t="str">
        <f t="shared" si="28"/>
        <v/>
      </c>
      <c r="P300" s="27">
        <f t="shared" si="29"/>
        <v>1</v>
      </c>
    </row>
    <row r="301" spans="2:16" s="27" customFormat="1" x14ac:dyDescent="0.3">
      <c r="B301" s="139" t="s">
        <v>160</v>
      </c>
      <c r="C301" s="25" t="s">
        <v>12</v>
      </c>
      <c r="D301" s="141" t="str">
        <f t="shared" si="24"/>
        <v>The University of Exeter</v>
      </c>
      <c r="E301" s="141" t="str">
        <f t="shared" si="25"/>
        <v>United Kingdom</v>
      </c>
      <c r="F301" s="139" t="s">
        <v>1028</v>
      </c>
      <c r="G301" s="139" t="s">
        <v>1029</v>
      </c>
      <c r="H301" s="139" t="s">
        <v>130</v>
      </c>
      <c r="I301" s="139" t="s">
        <v>1030</v>
      </c>
      <c r="J301" s="75">
        <v>42917</v>
      </c>
      <c r="K301" s="75">
        <v>42947</v>
      </c>
      <c r="L301" s="29">
        <v>1</v>
      </c>
      <c r="M301" s="124">
        <f t="shared" si="26"/>
        <v>214</v>
      </c>
      <c r="N301" s="125">
        <f t="shared" si="27"/>
        <v>214</v>
      </c>
      <c r="O301" s="26" t="str">
        <f t="shared" si="28"/>
        <v/>
      </c>
      <c r="P301" s="27">
        <f t="shared" si="29"/>
        <v>1</v>
      </c>
    </row>
    <row r="302" spans="2:16" s="27" customFormat="1" x14ac:dyDescent="0.3">
      <c r="B302" s="139" t="s">
        <v>160</v>
      </c>
      <c r="C302" s="25" t="s">
        <v>12</v>
      </c>
      <c r="D302" s="141" t="str">
        <f t="shared" si="24"/>
        <v>The University of Exeter</v>
      </c>
      <c r="E302" s="141" t="str">
        <f t="shared" si="25"/>
        <v>United Kingdom</v>
      </c>
      <c r="F302" s="139" t="s">
        <v>1028</v>
      </c>
      <c r="G302" s="139" t="s">
        <v>1029</v>
      </c>
      <c r="H302" s="139" t="s">
        <v>130</v>
      </c>
      <c r="I302" s="139" t="s">
        <v>1030</v>
      </c>
      <c r="J302" s="75">
        <v>42979</v>
      </c>
      <c r="K302" s="75">
        <v>43008</v>
      </c>
      <c r="L302" s="29">
        <v>1</v>
      </c>
      <c r="M302" s="124">
        <f t="shared" si="26"/>
        <v>214</v>
      </c>
      <c r="N302" s="125">
        <f t="shared" si="27"/>
        <v>214</v>
      </c>
      <c r="O302" s="26" t="str">
        <f t="shared" si="28"/>
        <v/>
      </c>
      <c r="P302" s="27">
        <f t="shared" si="29"/>
        <v>1</v>
      </c>
    </row>
    <row r="303" spans="2:16" s="27" customFormat="1" x14ac:dyDescent="0.3">
      <c r="B303" s="139" t="s">
        <v>160</v>
      </c>
      <c r="C303" s="25" t="s">
        <v>12</v>
      </c>
      <c r="D303" s="141" t="str">
        <f t="shared" si="24"/>
        <v>The University of Exeter</v>
      </c>
      <c r="E303" s="141" t="str">
        <f t="shared" si="25"/>
        <v>United Kingdom</v>
      </c>
      <c r="F303" s="139" t="s">
        <v>1028</v>
      </c>
      <c r="G303" s="139" t="s">
        <v>1029</v>
      </c>
      <c r="H303" s="139" t="s">
        <v>130</v>
      </c>
      <c r="I303" s="139" t="s">
        <v>1030</v>
      </c>
      <c r="J303" s="75">
        <v>43040</v>
      </c>
      <c r="K303" s="75">
        <v>43069</v>
      </c>
      <c r="L303" s="29">
        <v>1</v>
      </c>
      <c r="M303" s="124">
        <f t="shared" si="26"/>
        <v>214</v>
      </c>
      <c r="N303" s="125">
        <f t="shared" si="27"/>
        <v>214</v>
      </c>
      <c r="O303" s="26" t="str">
        <f t="shared" si="28"/>
        <v/>
      </c>
      <c r="P303" s="27">
        <f t="shared" si="29"/>
        <v>1</v>
      </c>
    </row>
    <row r="304" spans="2:16" s="27" customFormat="1" ht="36" x14ac:dyDescent="0.3">
      <c r="B304" s="139" t="s">
        <v>160</v>
      </c>
      <c r="C304" s="25" t="s">
        <v>12</v>
      </c>
      <c r="D304" s="141" t="str">
        <f t="shared" si="24"/>
        <v>The University of Exeter</v>
      </c>
      <c r="E304" s="141" t="str">
        <f t="shared" si="25"/>
        <v>United Kingdom</v>
      </c>
      <c r="F304" s="139" t="s">
        <v>1028</v>
      </c>
      <c r="G304" s="139" t="s">
        <v>1029</v>
      </c>
      <c r="H304" s="139" t="s">
        <v>130</v>
      </c>
      <c r="I304" s="139" t="s">
        <v>1032</v>
      </c>
      <c r="J304" s="75">
        <v>43101</v>
      </c>
      <c r="K304" s="75">
        <v>43131</v>
      </c>
      <c r="L304" s="29">
        <v>1</v>
      </c>
      <c r="M304" s="124">
        <f t="shared" si="26"/>
        <v>214</v>
      </c>
      <c r="N304" s="125">
        <f t="shared" si="27"/>
        <v>214</v>
      </c>
      <c r="O304" s="26" t="str">
        <f t="shared" si="28"/>
        <v/>
      </c>
      <c r="P304" s="27">
        <f t="shared" si="29"/>
        <v>1</v>
      </c>
    </row>
    <row r="305" spans="2:16" s="27" customFormat="1" ht="36" x14ac:dyDescent="0.3">
      <c r="B305" s="139" t="s">
        <v>161</v>
      </c>
      <c r="C305" s="25" t="s">
        <v>12</v>
      </c>
      <c r="D305" s="141" t="str">
        <f t="shared" si="24"/>
        <v>The University of Exeter</v>
      </c>
      <c r="E305" s="141" t="str">
        <f t="shared" si="25"/>
        <v>United Kingdom</v>
      </c>
      <c r="F305" s="139" t="s">
        <v>1028</v>
      </c>
      <c r="G305" s="139" t="s">
        <v>1029</v>
      </c>
      <c r="H305" s="139" t="s">
        <v>130</v>
      </c>
      <c r="I305" s="139" t="s">
        <v>1033</v>
      </c>
      <c r="J305" s="75">
        <v>43132</v>
      </c>
      <c r="K305" s="75">
        <v>43159</v>
      </c>
      <c r="L305" s="29">
        <v>2</v>
      </c>
      <c r="M305" s="124">
        <f t="shared" si="26"/>
        <v>214</v>
      </c>
      <c r="N305" s="125">
        <f t="shared" si="27"/>
        <v>428</v>
      </c>
      <c r="O305" s="26" t="str">
        <f t="shared" si="28"/>
        <v/>
      </c>
      <c r="P305" s="27">
        <f t="shared" si="29"/>
        <v>2</v>
      </c>
    </row>
    <row r="306" spans="2:16" s="27" customFormat="1" ht="36" x14ac:dyDescent="0.3">
      <c r="B306" s="139" t="s">
        <v>161</v>
      </c>
      <c r="C306" s="25" t="s">
        <v>12</v>
      </c>
      <c r="D306" s="141" t="str">
        <f t="shared" si="24"/>
        <v>The University of Exeter</v>
      </c>
      <c r="E306" s="141" t="str">
        <f t="shared" si="25"/>
        <v>United Kingdom</v>
      </c>
      <c r="F306" s="139" t="s">
        <v>1034</v>
      </c>
      <c r="G306" s="139" t="s">
        <v>1035</v>
      </c>
      <c r="H306" s="139" t="s">
        <v>130</v>
      </c>
      <c r="I306" s="139" t="s">
        <v>1036</v>
      </c>
      <c r="J306" s="75">
        <v>42795</v>
      </c>
      <c r="K306" s="75">
        <v>42825</v>
      </c>
      <c r="L306" s="29">
        <v>1</v>
      </c>
      <c r="M306" s="124">
        <f t="shared" si="26"/>
        <v>214</v>
      </c>
      <c r="N306" s="125">
        <f t="shared" si="27"/>
        <v>214</v>
      </c>
      <c r="O306" s="26" t="str">
        <f t="shared" si="28"/>
        <v/>
      </c>
      <c r="P306" s="27">
        <f t="shared" si="29"/>
        <v>1</v>
      </c>
    </row>
    <row r="307" spans="2:16" s="27" customFormat="1" ht="54" x14ac:dyDescent="0.3">
      <c r="B307" s="139" t="s">
        <v>160</v>
      </c>
      <c r="C307" s="25" t="s">
        <v>12</v>
      </c>
      <c r="D307" s="141" t="str">
        <f t="shared" si="24"/>
        <v>The University of Exeter</v>
      </c>
      <c r="E307" s="141" t="str">
        <f t="shared" si="25"/>
        <v>United Kingdom</v>
      </c>
      <c r="F307" s="139" t="s">
        <v>1034</v>
      </c>
      <c r="G307" s="139" t="s">
        <v>1035</v>
      </c>
      <c r="H307" s="139" t="s">
        <v>130</v>
      </c>
      <c r="I307" s="139" t="s">
        <v>1037</v>
      </c>
      <c r="J307" s="75">
        <v>42826</v>
      </c>
      <c r="K307" s="75">
        <v>42855</v>
      </c>
      <c r="L307" s="29">
        <v>1</v>
      </c>
      <c r="M307" s="124">
        <f t="shared" si="26"/>
        <v>214</v>
      </c>
      <c r="N307" s="125">
        <f t="shared" si="27"/>
        <v>214</v>
      </c>
      <c r="O307" s="26" t="str">
        <f t="shared" si="28"/>
        <v/>
      </c>
      <c r="P307" s="27">
        <f t="shared" si="29"/>
        <v>1</v>
      </c>
    </row>
    <row r="308" spans="2:16" s="27" customFormat="1" ht="72" x14ac:dyDescent="0.3">
      <c r="B308" s="139" t="s">
        <v>160</v>
      </c>
      <c r="C308" s="25" t="s">
        <v>12</v>
      </c>
      <c r="D308" s="141" t="str">
        <f t="shared" si="24"/>
        <v>The University of Exeter</v>
      </c>
      <c r="E308" s="141" t="str">
        <f t="shared" si="25"/>
        <v>United Kingdom</v>
      </c>
      <c r="F308" s="139" t="s">
        <v>1034</v>
      </c>
      <c r="G308" s="139" t="s">
        <v>1035</v>
      </c>
      <c r="H308" s="139" t="s">
        <v>130</v>
      </c>
      <c r="I308" s="139" t="s">
        <v>1007</v>
      </c>
      <c r="J308" s="75">
        <v>42856</v>
      </c>
      <c r="K308" s="75">
        <v>42886</v>
      </c>
      <c r="L308" s="29">
        <v>1</v>
      </c>
      <c r="M308" s="124">
        <f t="shared" si="26"/>
        <v>214</v>
      </c>
      <c r="N308" s="125">
        <f t="shared" si="27"/>
        <v>214</v>
      </c>
      <c r="O308" s="26" t="str">
        <f t="shared" si="28"/>
        <v/>
      </c>
      <c r="P308" s="27">
        <f t="shared" si="29"/>
        <v>1</v>
      </c>
    </row>
    <row r="309" spans="2:16" s="27" customFormat="1" x14ac:dyDescent="0.3">
      <c r="B309" s="139" t="s">
        <v>160</v>
      </c>
      <c r="C309" s="25" t="s">
        <v>12</v>
      </c>
      <c r="D309" s="141" t="str">
        <f t="shared" si="24"/>
        <v>The University of Exeter</v>
      </c>
      <c r="E309" s="141" t="str">
        <f t="shared" si="25"/>
        <v>United Kingdom</v>
      </c>
      <c r="F309" s="139" t="s">
        <v>1034</v>
      </c>
      <c r="G309" s="139" t="s">
        <v>1035</v>
      </c>
      <c r="H309" s="139" t="s">
        <v>130</v>
      </c>
      <c r="I309" s="139" t="s">
        <v>1024</v>
      </c>
      <c r="J309" s="75">
        <v>42887</v>
      </c>
      <c r="K309" s="75">
        <v>42916</v>
      </c>
      <c r="L309" s="29">
        <v>1</v>
      </c>
      <c r="M309" s="124">
        <f t="shared" si="26"/>
        <v>214</v>
      </c>
      <c r="N309" s="125">
        <f t="shared" si="27"/>
        <v>214</v>
      </c>
      <c r="O309" s="26" t="str">
        <f t="shared" si="28"/>
        <v/>
      </c>
      <c r="P309" s="27">
        <f t="shared" si="29"/>
        <v>1</v>
      </c>
    </row>
    <row r="310" spans="2:16" s="27" customFormat="1" x14ac:dyDescent="0.3">
      <c r="B310" s="139" t="s">
        <v>162</v>
      </c>
      <c r="C310" s="25" t="s">
        <v>12</v>
      </c>
      <c r="D310" s="141" t="str">
        <f t="shared" si="24"/>
        <v>The University of Exeter</v>
      </c>
      <c r="E310" s="141" t="str">
        <f t="shared" si="25"/>
        <v>United Kingdom</v>
      </c>
      <c r="F310" s="139" t="s">
        <v>1034</v>
      </c>
      <c r="G310" s="139" t="s">
        <v>1035</v>
      </c>
      <c r="H310" s="139" t="s">
        <v>130</v>
      </c>
      <c r="I310" s="139" t="s">
        <v>1024</v>
      </c>
      <c r="J310" s="75">
        <v>42887</v>
      </c>
      <c r="K310" s="75">
        <v>42916</v>
      </c>
      <c r="L310" s="29">
        <v>1</v>
      </c>
      <c r="M310" s="124">
        <f t="shared" si="26"/>
        <v>214</v>
      </c>
      <c r="N310" s="125">
        <f t="shared" si="27"/>
        <v>214</v>
      </c>
      <c r="O310" s="26" t="str">
        <f t="shared" si="28"/>
        <v/>
      </c>
      <c r="P310" s="27">
        <f t="shared" si="29"/>
        <v>1</v>
      </c>
    </row>
    <row r="311" spans="2:16" s="27" customFormat="1" x14ac:dyDescent="0.3">
      <c r="B311" s="139" t="s">
        <v>210</v>
      </c>
      <c r="C311" s="25" t="s">
        <v>12</v>
      </c>
      <c r="D311" s="141" t="str">
        <f t="shared" si="24"/>
        <v>The University of Exeter</v>
      </c>
      <c r="E311" s="141" t="str">
        <f t="shared" si="25"/>
        <v>United Kingdom</v>
      </c>
      <c r="F311" s="139" t="s">
        <v>1034</v>
      </c>
      <c r="G311" s="139" t="s">
        <v>1035</v>
      </c>
      <c r="H311" s="139" t="s">
        <v>130</v>
      </c>
      <c r="I311" s="139" t="s">
        <v>1024</v>
      </c>
      <c r="J311" s="75">
        <v>42887</v>
      </c>
      <c r="K311" s="75">
        <v>42916</v>
      </c>
      <c r="L311" s="29">
        <v>1</v>
      </c>
      <c r="M311" s="124">
        <f t="shared" si="26"/>
        <v>214</v>
      </c>
      <c r="N311" s="125">
        <f t="shared" si="27"/>
        <v>214</v>
      </c>
      <c r="O311" s="26" t="str">
        <f t="shared" si="28"/>
        <v/>
      </c>
      <c r="P311" s="27">
        <f t="shared" si="29"/>
        <v>1</v>
      </c>
    </row>
    <row r="312" spans="2:16" s="27" customFormat="1" ht="36" x14ac:dyDescent="0.3">
      <c r="B312" s="139" t="s">
        <v>160</v>
      </c>
      <c r="C312" s="25" t="s">
        <v>12</v>
      </c>
      <c r="D312" s="141" t="str">
        <f t="shared" si="24"/>
        <v>The University of Exeter</v>
      </c>
      <c r="E312" s="141" t="str">
        <f t="shared" si="25"/>
        <v>United Kingdom</v>
      </c>
      <c r="F312" s="139" t="s">
        <v>1034</v>
      </c>
      <c r="G312" s="139" t="s">
        <v>1035</v>
      </c>
      <c r="H312" s="139" t="s">
        <v>130</v>
      </c>
      <c r="I312" s="139" t="s">
        <v>1010</v>
      </c>
      <c r="J312" s="75">
        <v>42917</v>
      </c>
      <c r="K312" s="75">
        <v>42947</v>
      </c>
      <c r="L312" s="29">
        <v>1</v>
      </c>
      <c r="M312" s="124">
        <f t="shared" si="26"/>
        <v>214</v>
      </c>
      <c r="N312" s="125">
        <f t="shared" si="27"/>
        <v>214</v>
      </c>
      <c r="O312" s="26" t="str">
        <f t="shared" si="28"/>
        <v/>
      </c>
      <c r="P312" s="27">
        <f t="shared" si="29"/>
        <v>1</v>
      </c>
    </row>
    <row r="313" spans="2:16" s="27" customFormat="1" ht="36" x14ac:dyDescent="0.3">
      <c r="B313" s="139" t="s">
        <v>160</v>
      </c>
      <c r="C313" s="25" t="s">
        <v>12</v>
      </c>
      <c r="D313" s="141" t="str">
        <f t="shared" si="24"/>
        <v>The University of Exeter</v>
      </c>
      <c r="E313" s="141" t="str">
        <f t="shared" si="25"/>
        <v>United Kingdom</v>
      </c>
      <c r="F313" s="139" t="s">
        <v>1034</v>
      </c>
      <c r="G313" s="139" t="s">
        <v>1035</v>
      </c>
      <c r="H313" s="139" t="s">
        <v>130</v>
      </c>
      <c r="I313" s="139" t="s">
        <v>1010</v>
      </c>
      <c r="J313" s="75">
        <v>43009</v>
      </c>
      <c r="K313" s="75">
        <v>43039</v>
      </c>
      <c r="L313" s="29">
        <v>1</v>
      </c>
      <c r="M313" s="124">
        <f t="shared" si="26"/>
        <v>214</v>
      </c>
      <c r="N313" s="125">
        <f t="shared" si="27"/>
        <v>214</v>
      </c>
      <c r="O313" s="26" t="str">
        <f t="shared" si="28"/>
        <v/>
      </c>
      <c r="P313" s="27">
        <f t="shared" si="29"/>
        <v>1</v>
      </c>
    </row>
    <row r="314" spans="2:16" s="27" customFormat="1" ht="36" x14ac:dyDescent="0.3">
      <c r="B314" s="139" t="s">
        <v>160</v>
      </c>
      <c r="C314" s="25" t="s">
        <v>12</v>
      </c>
      <c r="D314" s="141" t="str">
        <f t="shared" si="24"/>
        <v>The University of Exeter</v>
      </c>
      <c r="E314" s="141" t="str">
        <f t="shared" si="25"/>
        <v>United Kingdom</v>
      </c>
      <c r="F314" s="139" t="s">
        <v>1034</v>
      </c>
      <c r="G314" s="139" t="s">
        <v>1035</v>
      </c>
      <c r="H314" s="139" t="s">
        <v>130</v>
      </c>
      <c r="I314" s="139" t="s">
        <v>1025</v>
      </c>
      <c r="J314" s="75">
        <v>43132</v>
      </c>
      <c r="K314" s="75">
        <v>43159</v>
      </c>
      <c r="L314" s="29">
        <v>1</v>
      </c>
      <c r="M314" s="124">
        <f t="shared" si="26"/>
        <v>214</v>
      </c>
      <c r="N314" s="125">
        <f t="shared" si="27"/>
        <v>214</v>
      </c>
      <c r="O314" s="26" t="str">
        <f t="shared" si="28"/>
        <v/>
      </c>
      <c r="P314" s="27">
        <f t="shared" si="29"/>
        <v>1</v>
      </c>
    </row>
    <row r="315" spans="2:16" s="27" customFormat="1" x14ac:dyDescent="0.3">
      <c r="B315" s="139"/>
      <c r="C315" s="25"/>
      <c r="D315" s="141" t="str">
        <f t="shared" si="24"/>
        <v/>
      </c>
      <c r="E315" s="141" t="str">
        <f t="shared" si="25"/>
        <v/>
      </c>
      <c r="F315" s="139"/>
      <c r="G315" s="139"/>
      <c r="H315" s="139"/>
      <c r="I315" s="139"/>
      <c r="J315" s="75"/>
      <c r="K315" s="75"/>
      <c r="L315" s="29">
        <v>0</v>
      </c>
      <c r="M315" s="124">
        <f t="shared" si="26"/>
        <v>0</v>
      </c>
      <c r="N315" s="125">
        <f t="shared" si="27"/>
        <v>0</v>
      </c>
      <c r="O315" s="26" t="str">
        <f t="shared" si="28"/>
        <v>Error</v>
      </c>
      <c r="P315" s="27">
        <f t="shared" si="29"/>
        <v>0</v>
      </c>
    </row>
    <row r="316" spans="2:16" s="27" customFormat="1" ht="54" x14ac:dyDescent="0.3">
      <c r="B316" s="139" t="s">
        <v>161</v>
      </c>
      <c r="C316" s="25" t="s">
        <v>13</v>
      </c>
      <c r="D316" s="141" t="str">
        <f t="shared" si="24"/>
        <v>Tallinn University</v>
      </c>
      <c r="E316" s="141" t="str">
        <f t="shared" si="25"/>
        <v>Estonia</v>
      </c>
      <c r="F316" s="139" t="s">
        <v>1048</v>
      </c>
      <c r="G316" s="139" t="s">
        <v>1049</v>
      </c>
      <c r="H316" s="139" t="s">
        <v>130</v>
      </c>
      <c r="I316" s="139" t="s">
        <v>1050</v>
      </c>
      <c r="J316" s="75">
        <v>42948</v>
      </c>
      <c r="K316" s="75">
        <v>43039</v>
      </c>
      <c r="L316" s="29">
        <v>17</v>
      </c>
      <c r="M316" s="124">
        <f t="shared" si="26"/>
        <v>74</v>
      </c>
      <c r="N316" s="125">
        <f t="shared" si="27"/>
        <v>1258</v>
      </c>
      <c r="O316" s="26" t="str">
        <f t="shared" si="28"/>
        <v/>
      </c>
      <c r="P316" s="27">
        <f t="shared" si="29"/>
        <v>17</v>
      </c>
    </row>
    <row r="317" spans="2:16" s="27" customFormat="1" x14ac:dyDescent="0.3">
      <c r="B317" s="139" t="s">
        <v>160</v>
      </c>
      <c r="C317" s="25" t="s">
        <v>13</v>
      </c>
      <c r="D317" s="141" t="str">
        <f t="shared" si="24"/>
        <v>Tallinn University</v>
      </c>
      <c r="E317" s="141" t="str">
        <f t="shared" si="25"/>
        <v>Estonia</v>
      </c>
      <c r="F317" s="139" t="s">
        <v>1048</v>
      </c>
      <c r="G317" s="139" t="s">
        <v>1049</v>
      </c>
      <c r="H317" s="139" t="s">
        <v>130</v>
      </c>
      <c r="I317" s="139" t="s">
        <v>1051</v>
      </c>
      <c r="J317" s="75">
        <v>42979</v>
      </c>
      <c r="K317" s="75">
        <v>43039</v>
      </c>
      <c r="L317" s="29">
        <v>4</v>
      </c>
      <c r="M317" s="124">
        <f t="shared" si="26"/>
        <v>74</v>
      </c>
      <c r="N317" s="125">
        <f t="shared" si="27"/>
        <v>296</v>
      </c>
      <c r="O317" s="26" t="str">
        <f t="shared" si="28"/>
        <v/>
      </c>
      <c r="P317" s="27">
        <f t="shared" si="29"/>
        <v>4</v>
      </c>
    </row>
    <row r="318" spans="2:16" s="27" customFormat="1" ht="36" x14ac:dyDescent="0.3">
      <c r="B318" s="139" t="s">
        <v>161</v>
      </c>
      <c r="C318" s="25" t="s">
        <v>13</v>
      </c>
      <c r="D318" s="141" t="str">
        <f t="shared" si="24"/>
        <v>Tallinn University</v>
      </c>
      <c r="E318" s="141" t="str">
        <f t="shared" si="25"/>
        <v>Estonia</v>
      </c>
      <c r="F318" s="139" t="s">
        <v>1052</v>
      </c>
      <c r="G318" s="139" t="s">
        <v>1053</v>
      </c>
      <c r="H318" s="139" t="s">
        <v>130</v>
      </c>
      <c r="I318" s="139" t="s">
        <v>1054</v>
      </c>
      <c r="J318" s="75">
        <v>42979</v>
      </c>
      <c r="K318" s="75">
        <v>43039</v>
      </c>
      <c r="L318" s="29">
        <v>5</v>
      </c>
      <c r="M318" s="124">
        <f t="shared" si="26"/>
        <v>74</v>
      </c>
      <c r="N318" s="125">
        <f t="shared" si="27"/>
        <v>370</v>
      </c>
      <c r="O318" s="26" t="str">
        <f t="shared" si="28"/>
        <v/>
      </c>
      <c r="P318" s="27">
        <f t="shared" si="29"/>
        <v>5</v>
      </c>
    </row>
    <row r="319" spans="2:16" s="27" customFormat="1" x14ac:dyDescent="0.3">
      <c r="B319" s="139" t="s">
        <v>160</v>
      </c>
      <c r="C319" s="25" t="s">
        <v>13</v>
      </c>
      <c r="D319" s="141" t="str">
        <f t="shared" si="24"/>
        <v>Tallinn University</v>
      </c>
      <c r="E319" s="141" t="str">
        <f t="shared" si="25"/>
        <v>Estonia</v>
      </c>
      <c r="F319" s="139" t="s">
        <v>1052</v>
      </c>
      <c r="G319" s="139" t="s">
        <v>1053</v>
      </c>
      <c r="H319" s="139" t="s">
        <v>130</v>
      </c>
      <c r="I319" s="139" t="s">
        <v>1051</v>
      </c>
      <c r="J319" s="75">
        <v>42979</v>
      </c>
      <c r="K319" s="75">
        <v>43039</v>
      </c>
      <c r="L319" s="29">
        <v>5</v>
      </c>
      <c r="M319" s="124">
        <f t="shared" si="26"/>
        <v>74</v>
      </c>
      <c r="N319" s="125">
        <f t="shared" si="27"/>
        <v>370</v>
      </c>
      <c r="O319" s="26" t="str">
        <f t="shared" si="28"/>
        <v/>
      </c>
      <c r="P319" s="27">
        <f t="shared" si="29"/>
        <v>5</v>
      </c>
    </row>
    <row r="320" spans="2:16" s="27" customFormat="1" x14ac:dyDescent="0.3">
      <c r="B320" s="139" t="s">
        <v>160</v>
      </c>
      <c r="C320" s="25" t="s">
        <v>13</v>
      </c>
      <c r="D320" s="141" t="str">
        <f t="shared" si="24"/>
        <v>Tallinn University</v>
      </c>
      <c r="E320" s="141" t="str">
        <f t="shared" si="25"/>
        <v>Estonia</v>
      </c>
      <c r="F320" s="139" t="s">
        <v>1055</v>
      </c>
      <c r="G320" s="139" t="s">
        <v>1056</v>
      </c>
      <c r="H320" s="139" t="s">
        <v>130</v>
      </c>
      <c r="I320" s="139" t="s">
        <v>1057</v>
      </c>
      <c r="J320" s="75">
        <v>42979</v>
      </c>
      <c r="K320" s="75">
        <v>43039</v>
      </c>
      <c r="L320" s="29">
        <v>8</v>
      </c>
      <c r="M320" s="124">
        <f t="shared" si="26"/>
        <v>74</v>
      </c>
      <c r="N320" s="125">
        <f t="shared" si="27"/>
        <v>592</v>
      </c>
      <c r="O320" s="26" t="str">
        <f t="shared" si="28"/>
        <v/>
      </c>
      <c r="P320" s="27">
        <f t="shared" si="29"/>
        <v>8</v>
      </c>
    </row>
    <row r="321" spans="2:16" s="27" customFormat="1" ht="36" x14ac:dyDescent="0.3">
      <c r="B321" s="139" t="s">
        <v>161</v>
      </c>
      <c r="C321" s="25" t="s">
        <v>13</v>
      </c>
      <c r="D321" s="141" t="str">
        <f t="shared" si="24"/>
        <v>Tallinn University</v>
      </c>
      <c r="E321" s="141" t="str">
        <f t="shared" si="25"/>
        <v>Estonia</v>
      </c>
      <c r="F321" s="139" t="s">
        <v>1058</v>
      </c>
      <c r="G321" s="139" t="s">
        <v>1059</v>
      </c>
      <c r="H321" s="139" t="s">
        <v>130</v>
      </c>
      <c r="I321" s="139" t="s">
        <v>1060</v>
      </c>
      <c r="J321" s="75">
        <v>42856</v>
      </c>
      <c r="K321" s="75">
        <v>42916</v>
      </c>
      <c r="L321" s="29">
        <v>7</v>
      </c>
      <c r="M321" s="124">
        <f t="shared" si="26"/>
        <v>74</v>
      </c>
      <c r="N321" s="125">
        <f t="shared" si="27"/>
        <v>518</v>
      </c>
      <c r="O321" s="26" t="str">
        <f t="shared" si="28"/>
        <v/>
      </c>
      <c r="P321" s="27">
        <f t="shared" si="29"/>
        <v>7</v>
      </c>
    </row>
    <row r="322" spans="2:16" s="27" customFormat="1" x14ac:dyDescent="0.3">
      <c r="B322" s="139" t="s">
        <v>160</v>
      </c>
      <c r="C322" s="25" t="s">
        <v>13</v>
      </c>
      <c r="D322" s="141" t="str">
        <f t="shared" si="24"/>
        <v>Tallinn University</v>
      </c>
      <c r="E322" s="141" t="str">
        <f t="shared" si="25"/>
        <v>Estonia</v>
      </c>
      <c r="F322" s="139" t="s">
        <v>1061</v>
      </c>
      <c r="G322" s="139" t="s">
        <v>1062</v>
      </c>
      <c r="H322" s="139" t="s">
        <v>130</v>
      </c>
      <c r="I322" s="139" t="s">
        <v>1057</v>
      </c>
      <c r="J322" s="75">
        <v>42979</v>
      </c>
      <c r="K322" s="75">
        <v>43039</v>
      </c>
      <c r="L322" s="29">
        <v>4</v>
      </c>
      <c r="M322" s="124">
        <f t="shared" si="26"/>
        <v>74</v>
      </c>
      <c r="N322" s="125">
        <f t="shared" si="27"/>
        <v>296</v>
      </c>
      <c r="O322" s="26" t="str">
        <f t="shared" si="28"/>
        <v/>
      </c>
      <c r="P322" s="27">
        <f t="shared" si="29"/>
        <v>4</v>
      </c>
    </row>
    <row r="323" spans="2:16" s="27" customFormat="1" ht="36" x14ac:dyDescent="0.3">
      <c r="B323" s="139" t="s">
        <v>161</v>
      </c>
      <c r="C323" s="25" t="s">
        <v>13</v>
      </c>
      <c r="D323" s="141" t="str">
        <f t="shared" si="24"/>
        <v>Tallinn University</v>
      </c>
      <c r="E323" s="141" t="str">
        <f t="shared" si="25"/>
        <v>Estonia</v>
      </c>
      <c r="F323" s="139" t="s">
        <v>1061</v>
      </c>
      <c r="G323" s="139" t="s">
        <v>1062</v>
      </c>
      <c r="H323" s="139" t="s">
        <v>130</v>
      </c>
      <c r="I323" s="139" t="s">
        <v>1063</v>
      </c>
      <c r="J323" s="75">
        <v>42979</v>
      </c>
      <c r="K323" s="75">
        <v>43039</v>
      </c>
      <c r="L323" s="29">
        <v>4</v>
      </c>
      <c r="M323" s="124">
        <f t="shared" si="26"/>
        <v>74</v>
      </c>
      <c r="N323" s="125">
        <f t="shared" si="27"/>
        <v>296</v>
      </c>
      <c r="O323" s="26" t="str">
        <f t="shared" si="28"/>
        <v/>
      </c>
      <c r="P323" s="27">
        <f t="shared" si="29"/>
        <v>4</v>
      </c>
    </row>
    <row r="324" spans="2:16" s="27" customFormat="1" ht="36" x14ac:dyDescent="0.3">
      <c r="B324" s="139" t="s">
        <v>161</v>
      </c>
      <c r="C324" s="25" t="s">
        <v>13</v>
      </c>
      <c r="D324" s="141" t="str">
        <f t="shared" si="24"/>
        <v>Tallinn University</v>
      </c>
      <c r="E324" s="141" t="str">
        <f t="shared" si="25"/>
        <v>Estonia</v>
      </c>
      <c r="F324" s="139" t="s">
        <v>1064</v>
      </c>
      <c r="G324" s="139" t="s">
        <v>1049</v>
      </c>
      <c r="H324" s="139" t="s">
        <v>130</v>
      </c>
      <c r="I324" s="139" t="s">
        <v>1065</v>
      </c>
      <c r="J324" s="75">
        <v>43040</v>
      </c>
      <c r="K324" s="75">
        <v>43190</v>
      </c>
      <c r="L324" s="29">
        <v>24</v>
      </c>
      <c r="M324" s="124">
        <f t="shared" si="26"/>
        <v>74</v>
      </c>
      <c r="N324" s="125">
        <f t="shared" si="27"/>
        <v>1776</v>
      </c>
      <c r="O324" s="26" t="str">
        <f t="shared" si="28"/>
        <v/>
      </c>
      <c r="P324" s="27">
        <f t="shared" si="29"/>
        <v>24</v>
      </c>
    </row>
    <row r="325" spans="2:16" s="27" customFormat="1" ht="36" x14ac:dyDescent="0.3">
      <c r="B325" s="139" t="s">
        <v>160</v>
      </c>
      <c r="C325" s="25" t="s">
        <v>13</v>
      </c>
      <c r="D325" s="141" t="str">
        <f t="shared" si="24"/>
        <v>Tallinn University</v>
      </c>
      <c r="E325" s="141" t="str">
        <f t="shared" si="25"/>
        <v>Estonia</v>
      </c>
      <c r="F325" s="139" t="s">
        <v>1064</v>
      </c>
      <c r="G325" s="139" t="s">
        <v>1049</v>
      </c>
      <c r="H325" s="139" t="s">
        <v>130</v>
      </c>
      <c r="I325" s="139" t="s">
        <v>1066</v>
      </c>
      <c r="J325" s="75">
        <v>43040</v>
      </c>
      <c r="K325" s="75">
        <v>43190</v>
      </c>
      <c r="L325" s="29">
        <v>12</v>
      </c>
      <c r="M325" s="124">
        <f t="shared" si="26"/>
        <v>74</v>
      </c>
      <c r="N325" s="125">
        <f t="shared" si="27"/>
        <v>888</v>
      </c>
      <c r="O325" s="26" t="str">
        <f t="shared" si="28"/>
        <v/>
      </c>
      <c r="P325" s="27">
        <f t="shared" si="29"/>
        <v>12</v>
      </c>
    </row>
    <row r="326" spans="2:16" s="27" customFormat="1" ht="36" x14ac:dyDescent="0.3">
      <c r="B326" s="139" t="s">
        <v>160</v>
      </c>
      <c r="C326" s="25" t="s">
        <v>13</v>
      </c>
      <c r="D326" s="141" t="str">
        <f t="shared" si="24"/>
        <v>Tallinn University</v>
      </c>
      <c r="E326" s="141" t="str">
        <f t="shared" si="25"/>
        <v>Estonia</v>
      </c>
      <c r="F326" s="139" t="s">
        <v>1067</v>
      </c>
      <c r="G326" s="139" t="s">
        <v>1053</v>
      </c>
      <c r="H326" s="139" t="s">
        <v>130</v>
      </c>
      <c r="I326" s="139" t="s">
        <v>1063</v>
      </c>
      <c r="J326" s="75">
        <v>43040</v>
      </c>
      <c r="K326" s="75">
        <v>43190</v>
      </c>
      <c r="L326" s="29">
        <v>15</v>
      </c>
      <c r="M326" s="124">
        <f t="shared" si="26"/>
        <v>74</v>
      </c>
      <c r="N326" s="125">
        <f t="shared" si="27"/>
        <v>1110</v>
      </c>
      <c r="O326" s="26" t="str">
        <f t="shared" si="28"/>
        <v/>
      </c>
      <c r="P326" s="27">
        <f t="shared" si="29"/>
        <v>15</v>
      </c>
    </row>
    <row r="327" spans="2:16" s="27" customFormat="1" x14ac:dyDescent="0.3">
      <c r="B327" s="139" t="s">
        <v>161</v>
      </c>
      <c r="C327" s="25" t="s">
        <v>13</v>
      </c>
      <c r="D327" s="141" t="str">
        <f t="shared" si="24"/>
        <v>Tallinn University</v>
      </c>
      <c r="E327" s="141" t="str">
        <f t="shared" si="25"/>
        <v>Estonia</v>
      </c>
      <c r="F327" s="139" t="s">
        <v>1067</v>
      </c>
      <c r="G327" s="139" t="s">
        <v>1053</v>
      </c>
      <c r="H327" s="139" t="s">
        <v>130</v>
      </c>
      <c r="I327" s="139" t="s">
        <v>1068</v>
      </c>
      <c r="J327" s="75">
        <v>43040</v>
      </c>
      <c r="K327" s="75">
        <v>43190</v>
      </c>
      <c r="L327" s="29">
        <v>10</v>
      </c>
      <c r="M327" s="124">
        <f t="shared" si="26"/>
        <v>74</v>
      </c>
      <c r="N327" s="125">
        <f t="shared" si="27"/>
        <v>740</v>
      </c>
      <c r="O327" s="26" t="str">
        <f t="shared" si="28"/>
        <v/>
      </c>
      <c r="P327" s="27">
        <f t="shared" si="29"/>
        <v>10</v>
      </c>
    </row>
    <row r="328" spans="2:16" s="27" customFormat="1" ht="36" x14ac:dyDescent="0.3">
      <c r="B328" s="139" t="s">
        <v>160</v>
      </c>
      <c r="C328" s="25" t="s">
        <v>13</v>
      </c>
      <c r="D328" s="141" t="str">
        <f t="shared" ref="D328:D391" si="30">IFERROR(IF(VLOOKUP(C328,PartnerN°Ref,2,FALSE)=0,"",VLOOKUP(C328,PartnerN°Ref,2,FALSE)),"")</f>
        <v>Tallinn University</v>
      </c>
      <c r="E328" s="141" t="str">
        <f t="shared" ref="E328:E391" si="31">IFERROR(IF(VLOOKUP(C328,PartnerN°Ref,3,FALSE)=0,"",VLOOKUP(C328,PartnerN°Ref,3,FALSE)),"")</f>
        <v>Estonia</v>
      </c>
      <c r="F328" s="139" t="s">
        <v>1069</v>
      </c>
      <c r="G328" s="139" t="s">
        <v>1062</v>
      </c>
      <c r="H328" s="139" t="s">
        <v>130</v>
      </c>
      <c r="I328" s="139" t="s">
        <v>1063</v>
      </c>
      <c r="J328" s="75">
        <v>43040</v>
      </c>
      <c r="K328" s="75">
        <v>43190</v>
      </c>
      <c r="L328" s="29">
        <v>20</v>
      </c>
      <c r="M328" s="124">
        <f t="shared" ref="M328:M391" si="32">IF(O328="Error",0,IFERROR(INDEX(Rates,MATCH(E328,CountryALL,0),MATCH(H328,Category,0)),0))</f>
        <v>74</v>
      </c>
      <c r="N328" s="125">
        <f t="shared" ref="N328:N391" si="33">IF(O328="Error",0,IF(L328&gt;((K328-J328)+1),((K328-J328)+1)*M328,L328*M328))</f>
        <v>1480</v>
      </c>
      <c r="O328" s="26" t="str">
        <f t="shared" ref="O328:O391" si="34">IF(OR(COUNTBLANK(B328:L328)&gt;0,COUNTIF(WorkPackage,B328)=0,COUNTIF(PartnerN°,C328)=0,COUNTIF(CountryALL,E328)=0,COUNTIF(StaffCat,H328)=0,(K328-J328)&lt;0,ISNUMBER(L328)=FALSE,IF(ISNUMBER(L328)=TRUE,L328=INT(L328*1)/1=FALSE)),"Error","")</f>
        <v/>
      </c>
      <c r="P328" s="27">
        <f t="shared" ref="P328:P391" si="35">IF(L328&gt;(K328-J328)+1,(K328-J328)+1,L328)</f>
        <v>20</v>
      </c>
    </row>
    <row r="329" spans="2:16" s="27" customFormat="1" x14ac:dyDescent="0.3">
      <c r="B329" s="139" t="s">
        <v>160</v>
      </c>
      <c r="C329" s="25" t="s">
        <v>13</v>
      </c>
      <c r="D329" s="141" t="str">
        <f t="shared" si="30"/>
        <v>Tallinn University</v>
      </c>
      <c r="E329" s="141" t="str">
        <f t="shared" si="31"/>
        <v>Estonia</v>
      </c>
      <c r="F329" s="139" t="s">
        <v>1070</v>
      </c>
      <c r="G329" s="139" t="s">
        <v>1056</v>
      </c>
      <c r="H329" s="139" t="s">
        <v>130</v>
      </c>
      <c r="I329" s="139" t="s">
        <v>1057</v>
      </c>
      <c r="J329" s="75">
        <v>43040</v>
      </c>
      <c r="K329" s="75">
        <v>43100</v>
      </c>
      <c r="L329" s="29">
        <v>8</v>
      </c>
      <c r="M329" s="124">
        <f t="shared" si="32"/>
        <v>74</v>
      </c>
      <c r="N329" s="125">
        <f t="shared" si="33"/>
        <v>592</v>
      </c>
      <c r="O329" s="26" t="str">
        <f t="shared" si="34"/>
        <v/>
      </c>
      <c r="P329" s="27">
        <f t="shared" si="35"/>
        <v>8</v>
      </c>
    </row>
    <row r="330" spans="2:16" s="27" customFormat="1" x14ac:dyDescent="0.3">
      <c r="B330" s="139"/>
      <c r="C330" s="25"/>
      <c r="D330" s="141" t="str">
        <f t="shared" si="30"/>
        <v/>
      </c>
      <c r="E330" s="141" t="str">
        <f t="shared" si="31"/>
        <v/>
      </c>
      <c r="F330" s="139"/>
      <c r="G330" s="139"/>
      <c r="H330" s="139"/>
      <c r="I330" s="139"/>
      <c r="J330" s="75"/>
      <c r="K330" s="75"/>
      <c r="L330" s="29">
        <v>0</v>
      </c>
      <c r="M330" s="124">
        <f t="shared" si="32"/>
        <v>0</v>
      </c>
      <c r="N330" s="125">
        <f t="shared" si="33"/>
        <v>0</v>
      </c>
      <c r="O330" s="26" t="str">
        <f t="shared" si="34"/>
        <v>Error</v>
      </c>
      <c r="P330" s="27">
        <f t="shared" si="35"/>
        <v>0</v>
      </c>
    </row>
    <row r="331" spans="2:16" s="27" customFormat="1" ht="36" x14ac:dyDescent="0.3">
      <c r="B331" s="139" t="s">
        <v>161</v>
      </c>
      <c r="C331" s="25" t="s">
        <v>14</v>
      </c>
      <c r="D331" s="141" t="str">
        <f t="shared" si="30"/>
        <v>Gordon Academic College of Education</v>
      </c>
      <c r="E331" s="141" t="str">
        <f t="shared" si="31"/>
        <v>Israel</v>
      </c>
      <c r="F331" s="139" t="s">
        <v>1082</v>
      </c>
      <c r="G331" s="139" t="s">
        <v>1083</v>
      </c>
      <c r="H331" s="139" t="s">
        <v>131</v>
      </c>
      <c r="I331" s="139" t="s">
        <v>1084</v>
      </c>
      <c r="J331" s="75">
        <v>42658</v>
      </c>
      <c r="K331" s="75">
        <v>42704</v>
      </c>
      <c r="L331" s="29">
        <v>3</v>
      </c>
      <c r="M331" s="124">
        <f t="shared" si="32"/>
        <v>166</v>
      </c>
      <c r="N331" s="125">
        <f t="shared" si="33"/>
        <v>498</v>
      </c>
      <c r="O331" s="26" t="str">
        <f t="shared" si="34"/>
        <v/>
      </c>
      <c r="P331" s="27">
        <f t="shared" si="35"/>
        <v>3</v>
      </c>
    </row>
    <row r="332" spans="2:16" s="27" customFormat="1" ht="144" x14ac:dyDescent="0.3">
      <c r="B332" s="139" t="s">
        <v>160</v>
      </c>
      <c r="C332" s="25" t="s">
        <v>14</v>
      </c>
      <c r="D332" s="141" t="str">
        <f t="shared" si="30"/>
        <v>Gordon Academic College of Education</v>
      </c>
      <c r="E332" s="141" t="str">
        <f t="shared" si="31"/>
        <v>Israel</v>
      </c>
      <c r="F332" s="139" t="s">
        <v>1082</v>
      </c>
      <c r="G332" s="139" t="s">
        <v>1083</v>
      </c>
      <c r="H332" s="139" t="s">
        <v>131</v>
      </c>
      <c r="I332" s="139" t="s">
        <v>1085</v>
      </c>
      <c r="J332" s="75">
        <v>42705</v>
      </c>
      <c r="K332" s="75">
        <v>42794</v>
      </c>
      <c r="L332" s="29">
        <v>3</v>
      </c>
      <c r="M332" s="124">
        <f t="shared" si="32"/>
        <v>166</v>
      </c>
      <c r="N332" s="125">
        <f t="shared" si="33"/>
        <v>498</v>
      </c>
      <c r="O332" s="26" t="str">
        <f t="shared" si="34"/>
        <v/>
      </c>
      <c r="P332" s="27">
        <f t="shared" si="35"/>
        <v>3</v>
      </c>
    </row>
    <row r="333" spans="2:16" s="27" customFormat="1" ht="36" x14ac:dyDescent="0.3">
      <c r="B333" s="139" t="s">
        <v>162</v>
      </c>
      <c r="C333" s="25" t="s">
        <v>14</v>
      </c>
      <c r="D333" s="141" t="str">
        <f t="shared" si="30"/>
        <v>Gordon Academic College of Education</v>
      </c>
      <c r="E333" s="141" t="str">
        <f t="shared" si="31"/>
        <v>Israel</v>
      </c>
      <c r="F333" s="139" t="s">
        <v>1082</v>
      </c>
      <c r="G333" s="139" t="s">
        <v>1083</v>
      </c>
      <c r="H333" s="139" t="s">
        <v>131</v>
      </c>
      <c r="I333" s="139" t="s">
        <v>1086</v>
      </c>
      <c r="J333" s="75">
        <v>42795</v>
      </c>
      <c r="K333" s="75">
        <v>42825</v>
      </c>
      <c r="L333" s="29">
        <v>1</v>
      </c>
      <c r="M333" s="124">
        <f t="shared" si="32"/>
        <v>166</v>
      </c>
      <c r="N333" s="125">
        <f t="shared" si="33"/>
        <v>166</v>
      </c>
      <c r="O333" s="26" t="str">
        <f t="shared" si="34"/>
        <v/>
      </c>
      <c r="P333" s="27">
        <f t="shared" si="35"/>
        <v>1</v>
      </c>
    </row>
    <row r="334" spans="2:16" s="27" customFormat="1" ht="36" x14ac:dyDescent="0.3">
      <c r="B334" s="139" t="s">
        <v>161</v>
      </c>
      <c r="C334" s="25" t="s">
        <v>14</v>
      </c>
      <c r="D334" s="141" t="str">
        <f t="shared" si="30"/>
        <v>Gordon Academic College of Education</v>
      </c>
      <c r="E334" s="141" t="str">
        <f t="shared" si="31"/>
        <v>Israel</v>
      </c>
      <c r="F334" s="139" t="s">
        <v>1087</v>
      </c>
      <c r="G334" s="139" t="s">
        <v>1083</v>
      </c>
      <c r="H334" s="139" t="s">
        <v>208</v>
      </c>
      <c r="I334" s="139" t="s">
        <v>1088</v>
      </c>
      <c r="J334" s="75">
        <v>42675</v>
      </c>
      <c r="K334" s="75">
        <v>42704</v>
      </c>
      <c r="L334" s="29">
        <v>1</v>
      </c>
      <c r="M334" s="124">
        <f t="shared" si="32"/>
        <v>92</v>
      </c>
      <c r="N334" s="125">
        <f t="shared" si="33"/>
        <v>92</v>
      </c>
      <c r="O334" s="26" t="str">
        <f t="shared" si="34"/>
        <v/>
      </c>
      <c r="P334" s="27">
        <f t="shared" si="35"/>
        <v>1</v>
      </c>
    </row>
    <row r="335" spans="2:16" s="27" customFormat="1" ht="54" x14ac:dyDescent="0.3">
      <c r="B335" s="139" t="s">
        <v>162</v>
      </c>
      <c r="C335" s="25" t="s">
        <v>14</v>
      </c>
      <c r="D335" s="141" t="str">
        <f t="shared" si="30"/>
        <v>Gordon Academic College of Education</v>
      </c>
      <c r="E335" s="141" t="str">
        <f t="shared" si="31"/>
        <v>Israel</v>
      </c>
      <c r="F335" s="139" t="s">
        <v>1087</v>
      </c>
      <c r="G335" s="139" t="s">
        <v>1083</v>
      </c>
      <c r="H335" s="139" t="s">
        <v>208</v>
      </c>
      <c r="I335" s="139" t="s">
        <v>1089</v>
      </c>
      <c r="J335" s="75">
        <v>42705</v>
      </c>
      <c r="K335" s="75">
        <v>42825</v>
      </c>
      <c r="L335" s="29">
        <v>2</v>
      </c>
      <c r="M335" s="124">
        <f t="shared" si="32"/>
        <v>92</v>
      </c>
      <c r="N335" s="125">
        <f t="shared" si="33"/>
        <v>184</v>
      </c>
      <c r="O335" s="26" t="str">
        <f t="shared" si="34"/>
        <v/>
      </c>
      <c r="P335" s="27">
        <f t="shared" si="35"/>
        <v>2</v>
      </c>
    </row>
    <row r="336" spans="2:16" s="27" customFormat="1" ht="36" x14ac:dyDescent="0.3">
      <c r="B336" s="139" t="s">
        <v>161</v>
      </c>
      <c r="C336" s="25" t="s">
        <v>14</v>
      </c>
      <c r="D336" s="141" t="str">
        <f t="shared" si="30"/>
        <v>Gordon Academic College of Education</v>
      </c>
      <c r="E336" s="141" t="str">
        <f t="shared" si="31"/>
        <v>Israel</v>
      </c>
      <c r="F336" s="139" t="s">
        <v>1090</v>
      </c>
      <c r="G336" s="139" t="s">
        <v>1091</v>
      </c>
      <c r="H336" s="139" t="s">
        <v>131</v>
      </c>
      <c r="I336" s="139" t="s">
        <v>1092</v>
      </c>
      <c r="J336" s="75">
        <v>42736</v>
      </c>
      <c r="K336" s="75">
        <v>42766</v>
      </c>
      <c r="L336" s="29">
        <v>1</v>
      </c>
      <c r="M336" s="124">
        <f t="shared" si="32"/>
        <v>166</v>
      </c>
      <c r="N336" s="125">
        <f t="shared" si="33"/>
        <v>166</v>
      </c>
      <c r="O336" s="26" t="str">
        <f t="shared" si="34"/>
        <v/>
      </c>
      <c r="P336" s="27">
        <f t="shared" si="35"/>
        <v>1</v>
      </c>
    </row>
    <row r="337" spans="2:16" s="27" customFormat="1" ht="108" x14ac:dyDescent="0.3">
      <c r="B337" s="139" t="s">
        <v>161</v>
      </c>
      <c r="C337" s="25" t="s">
        <v>14</v>
      </c>
      <c r="D337" s="141" t="str">
        <f t="shared" si="30"/>
        <v>Gordon Academic College of Education</v>
      </c>
      <c r="E337" s="141" t="str">
        <f t="shared" si="31"/>
        <v>Israel</v>
      </c>
      <c r="F337" s="139" t="s">
        <v>1093</v>
      </c>
      <c r="G337" s="139" t="s">
        <v>1094</v>
      </c>
      <c r="H337" s="139" t="s">
        <v>131</v>
      </c>
      <c r="I337" s="139" t="s">
        <v>1095</v>
      </c>
      <c r="J337" s="75">
        <v>42736</v>
      </c>
      <c r="K337" s="75">
        <v>42766</v>
      </c>
      <c r="L337" s="29">
        <v>2</v>
      </c>
      <c r="M337" s="124">
        <f t="shared" si="32"/>
        <v>166</v>
      </c>
      <c r="N337" s="125">
        <f t="shared" si="33"/>
        <v>332</v>
      </c>
      <c r="O337" s="26" t="str">
        <f t="shared" si="34"/>
        <v/>
      </c>
      <c r="P337" s="27">
        <f t="shared" si="35"/>
        <v>2</v>
      </c>
    </row>
    <row r="338" spans="2:16" s="27" customFormat="1" ht="36" x14ac:dyDescent="0.3">
      <c r="B338" s="139" t="s">
        <v>160</v>
      </c>
      <c r="C338" s="25" t="s">
        <v>14</v>
      </c>
      <c r="D338" s="141" t="str">
        <f t="shared" si="30"/>
        <v>Gordon Academic College of Education</v>
      </c>
      <c r="E338" s="141" t="str">
        <f t="shared" si="31"/>
        <v>Israel</v>
      </c>
      <c r="F338" s="139" t="s">
        <v>1093</v>
      </c>
      <c r="G338" s="139" t="s">
        <v>1094</v>
      </c>
      <c r="H338" s="139" t="s">
        <v>131</v>
      </c>
      <c r="I338" s="139" t="s">
        <v>1096</v>
      </c>
      <c r="J338" s="75">
        <v>42767</v>
      </c>
      <c r="K338" s="75">
        <v>42825</v>
      </c>
      <c r="L338" s="29">
        <v>2</v>
      </c>
      <c r="M338" s="124">
        <f t="shared" si="32"/>
        <v>166</v>
      </c>
      <c r="N338" s="125">
        <f t="shared" si="33"/>
        <v>332</v>
      </c>
      <c r="O338" s="26" t="str">
        <f t="shared" si="34"/>
        <v/>
      </c>
      <c r="P338" s="27">
        <f t="shared" si="35"/>
        <v>2</v>
      </c>
    </row>
    <row r="339" spans="2:16" s="27" customFormat="1" ht="36" x14ac:dyDescent="0.3">
      <c r="B339" s="139" t="s">
        <v>161</v>
      </c>
      <c r="C339" s="25" t="s">
        <v>14</v>
      </c>
      <c r="D339" s="141" t="str">
        <f t="shared" si="30"/>
        <v>Gordon Academic College of Education</v>
      </c>
      <c r="E339" s="141" t="str">
        <f t="shared" si="31"/>
        <v>Israel</v>
      </c>
      <c r="F339" s="139" t="s">
        <v>1097</v>
      </c>
      <c r="G339" s="139" t="s">
        <v>1094</v>
      </c>
      <c r="H339" s="139" t="s">
        <v>208</v>
      </c>
      <c r="I339" s="139" t="s">
        <v>1098</v>
      </c>
      <c r="J339" s="75">
        <v>42736</v>
      </c>
      <c r="K339" s="75">
        <v>42766</v>
      </c>
      <c r="L339" s="29">
        <v>1</v>
      </c>
      <c r="M339" s="124">
        <f t="shared" si="32"/>
        <v>92</v>
      </c>
      <c r="N339" s="125">
        <f t="shared" si="33"/>
        <v>92</v>
      </c>
      <c r="O339" s="26" t="str">
        <f t="shared" si="34"/>
        <v/>
      </c>
      <c r="P339" s="27">
        <f t="shared" si="35"/>
        <v>1</v>
      </c>
    </row>
    <row r="340" spans="2:16" s="27" customFormat="1" ht="36" x14ac:dyDescent="0.3">
      <c r="B340" s="139" t="s">
        <v>160</v>
      </c>
      <c r="C340" s="25" t="s">
        <v>14</v>
      </c>
      <c r="D340" s="141" t="str">
        <f t="shared" si="30"/>
        <v>Gordon Academic College of Education</v>
      </c>
      <c r="E340" s="141" t="str">
        <f t="shared" si="31"/>
        <v>Israel</v>
      </c>
      <c r="F340" s="139" t="s">
        <v>1097</v>
      </c>
      <c r="G340" s="139" t="s">
        <v>1094</v>
      </c>
      <c r="H340" s="139" t="s">
        <v>208</v>
      </c>
      <c r="I340" s="139" t="s">
        <v>1099</v>
      </c>
      <c r="J340" s="75">
        <v>42767</v>
      </c>
      <c r="K340" s="75">
        <v>42794</v>
      </c>
      <c r="L340" s="29">
        <v>1</v>
      </c>
      <c r="M340" s="124">
        <f t="shared" si="32"/>
        <v>92</v>
      </c>
      <c r="N340" s="125">
        <f t="shared" si="33"/>
        <v>92</v>
      </c>
      <c r="O340" s="26" t="str">
        <f t="shared" si="34"/>
        <v/>
      </c>
      <c r="P340" s="27">
        <f t="shared" si="35"/>
        <v>1</v>
      </c>
    </row>
    <row r="341" spans="2:16" s="27" customFormat="1" x14ac:dyDescent="0.3">
      <c r="B341" s="139" t="s">
        <v>162</v>
      </c>
      <c r="C341" s="25" t="s">
        <v>14</v>
      </c>
      <c r="D341" s="141" t="str">
        <f t="shared" si="30"/>
        <v>Gordon Academic College of Education</v>
      </c>
      <c r="E341" s="141" t="str">
        <f t="shared" si="31"/>
        <v>Israel</v>
      </c>
      <c r="F341" s="139" t="s">
        <v>1097</v>
      </c>
      <c r="G341" s="139" t="s">
        <v>1094</v>
      </c>
      <c r="H341" s="139" t="s">
        <v>208</v>
      </c>
      <c r="I341" s="139" t="s">
        <v>1100</v>
      </c>
      <c r="J341" s="75">
        <v>42795</v>
      </c>
      <c r="K341" s="75">
        <v>42825</v>
      </c>
      <c r="L341" s="29">
        <v>1</v>
      </c>
      <c r="M341" s="124">
        <f t="shared" si="32"/>
        <v>92</v>
      </c>
      <c r="N341" s="125">
        <f t="shared" si="33"/>
        <v>92</v>
      </c>
      <c r="O341" s="26" t="str">
        <f t="shared" si="34"/>
        <v/>
      </c>
      <c r="P341" s="27">
        <f t="shared" si="35"/>
        <v>1</v>
      </c>
    </row>
    <row r="342" spans="2:16" s="27" customFormat="1" ht="36" x14ac:dyDescent="0.3">
      <c r="B342" s="139" t="s">
        <v>161</v>
      </c>
      <c r="C342" s="25" t="s">
        <v>14</v>
      </c>
      <c r="D342" s="141" t="str">
        <f t="shared" si="30"/>
        <v>Gordon Academic College of Education</v>
      </c>
      <c r="E342" s="141" t="str">
        <f t="shared" si="31"/>
        <v>Israel</v>
      </c>
      <c r="F342" s="139" t="s">
        <v>1101</v>
      </c>
      <c r="G342" s="139" t="s">
        <v>1102</v>
      </c>
      <c r="H342" s="139" t="s">
        <v>208</v>
      </c>
      <c r="I342" s="139" t="s">
        <v>1103</v>
      </c>
      <c r="J342" s="75">
        <v>42705</v>
      </c>
      <c r="K342" s="75">
        <v>42735</v>
      </c>
      <c r="L342" s="29">
        <v>1</v>
      </c>
      <c r="M342" s="124">
        <f t="shared" si="32"/>
        <v>92</v>
      </c>
      <c r="N342" s="125">
        <f t="shared" si="33"/>
        <v>92</v>
      </c>
      <c r="O342" s="26" t="str">
        <f t="shared" si="34"/>
        <v/>
      </c>
      <c r="P342" s="27">
        <f t="shared" si="35"/>
        <v>1</v>
      </c>
    </row>
    <row r="343" spans="2:16" s="27" customFormat="1" ht="36" x14ac:dyDescent="0.3">
      <c r="B343" s="139" t="s">
        <v>162</v>
      </c>
      <c r="C343" s="25" t="s">
        <v>14</v>
      </c>
      <c r="D343" s="141" t="str">
        <f t="shared" si="30"/>
        <v>Gordon Academic College of Education</v>
      </c>
      <c r="E343" s="141" t="str">
        <f t="shared" si="31"/>
        <v>Israel</v>
      </c>
      <c r="F343" s="139" t="s">
        <v>1101</v>
      </c>
      <c r="G343" s="139" t="s">
        <v>1102</v>
      </c>
      <c r="H343" s="139" t="s">
        <v>208</v>
      </c>
      <c r="I343" s="139" t="s">
        <v>1104</v>
      </c>
      <c r="J343" s="75">
        <v>42767</v>
      </c>
      <c r="K343" s="75">
        <v>42825</v>
      </c>
      <c r="L343" s="29">
        <v>2</v>
      </c>
      <c r="M343" s="124">
        <f t="shared" si="32"/>
        <v>92</v>
      </c>
      <c r="N343" s="125">
        <f t="shared" si="33"/>
        <v>184</v>
      </c>
      <c r="O343" s="26" t="str">
        <f t="shared" si="34"/>
        <v/>
      </c>
      <c r="P343" s="27">
        <f t="shared" si="35"/>
        <v>2</v>
      </c>
    </row>
    <row r="344" spans="2:16" s="27" customFormat="1" ht="72" x14ac:dyDescent="0.3">
      <c r="B344" s="139" t="s">
        <v>161</v>
      </c>
      <c r="C344" s="25" t="s">
        <v>14</v>
      </c>
      <c r="D344" s="141" t="str">
        <f t="shared" si="30"/>
        <v>Gordon Academic College of Education</v>
      </c>
      <c r="E344" s="141" t="str">
        <f t="shared" si="31"/>
        <v>Israel</v>
      </c>
      <c r="F344" s="139" t="s">
        <v>1105</v>
      </c>
      <c r="G344" s="139" t="s">
        <v>1106</v>
      </c>
      <c r="H344" s="139" t="s">
        <v>130</v>
      </c>
      <c r="I344" s="139" t="s">
        <v>1107</v>
      </c>
      <c r="J344" s="75">
        <v>43040</v>
      </c>
      <c r="K344" s="75">
        <v>43100</v>
      </c>
      <c r="L344" s="29">
        <v>7</v>
      </c>
      <c r="M344" s="124">
        <f t="shared" si="32"/>
        <v>132</v>
      </c>
      <c r="N344" s="125">
        <f t="shared" si="33"/>
        <v>924</v>
      </c>
      <c r="O344" s="26" t="str">
        <f t="shared" si="34"/>
        <v/>
      </c>
      <c r="P344" s="27">
        <f t="shared" si="35"/>
        <v>7</v>
      </c>
    </row>
    <row r="345" spans="2:16" s="27" customFormat="1" ht="36" x14ac:dyDescent="0.3">
      <c r="B345" s="139" t="s">
        <v>160</v>
      </c>
      <c r="C345" s="25" t="s">
        <v>14</v>
      </c>
      <c r="D345" s="141" t="str">
        <f t="shared" si="30"/>
        <v>Gordon Academic College of Education</v>
      </c>
      <c r="E345" s="141" t="str">
        <f t="shared" si="31"/>
        <v>Israel</v>
      </c>
      <c r="F345" s="139" t="s">
        <v>1105</v>
      </c>
      <c r="G345" s="139" t="s">
        <v>1106</v>
      </c>
      <c r="H345" s="139" t="s">
        <v>130</v>
      </c>
      <c r="I345" s="139" t="s">
        <v>1108</v>
      </c>
      <c r="J345" s="75">
        <v>42736</v>
      </c>
      <c r="K345" s="75">
        <v>42825</v>
      </c>
      <c r="L345" s="29">
        <v>9</v>
      </c>
      <c r="M345" s="124">
        <f t="shared" si="32"/>
        <v>132</v>
      </c>
      <c r="N345" s="125">
        <f t="shared" si="33"/>
        <v>1188</v>
      </c>
      <c r="O345" s="26" t="str">
        <f t="shared" si="34"/>
        <v/>
      </c>
      <c r="P345" s="27">
        <f t="shared" si="35"/>
        <v>9</v>
      </c>
    </row>
    <row r="346" spans="2:16" s="27" customFormat="1" ht="90" x14ac:dyDescent="0.3">
      <c r="B346" s="139" t="s">
        <v>161</v>
      </c>
      <c r="C346" s="25" t="s">
        <v>14</v>
      </c>
      <c r="D346" s="141" t="str">
        <f t="shared" si="30"/>
        <v>Gordon Academic College of Education</v>
      </c>
      <c r="E346" s="141" t="str">
        <f t="shared" si="31"/>
        <v>Israel</v>
      </c>
      <c r="F346" s="139" t="s">
        <v>1109</v>
      </c>
      <c r="G346" s="139" t="s">
        <v>1106</v>
      </c>
      <c r="H346" s="139" t="s">
        <v>130</v>
      </c>
      <c r="I346" s="139" t="s">
        <v>1110</v>
      </c>
      <c r="J346" s="75">
        <v>42826</v>
      </c>
      <c r="K346" s="75">
        <v>42855</v>
      </c>
      <c r="L346" s="29">
        <v>2</v>
      </c>
      <c r="M346" s="124">
        <f t="shared" si="32"/>
        <v>132</v>
      </c>
      <c r="N346" s="125">
        <f t="shared" si="33"/>
        <v>264</v>
      </c>
      <c r="O346" s="26" t="str">
        <f t="shared" si="34"/>
        <v/>
      </c>
      <c r="P346" s="27">
        <f t="shared" si="35"/>
        <v>2</v>
      </c>
    </row>
    <row r="347" spans="2:16" s="27" customFormat="1" ht="108" x14ac:dyDescent="0.3">
      <c r="B347" s="139" t="s">
        <v>160</v>
      </c>
      <c r="C347" s="25" t="s">
        <v>14</v>
      </c>
      <c r="D347" s="141" t="str">
        <f t="shared" si="30"/>
        <v>Gordon Academic College of Education</v>
      </c>
      <c r="E347" s="141" t="str">
        <f t="shared" si="31"/>
        <v>Israel</v>
      </c>
      <c r="F347" s="139" t="s">
        <v>1109</v>
      </c>
      <c r="G347" s="139" t="s">
        <v>1106</v>
      </c>
      <c r="H347" s="139" t="s">
        <v>130</v>
      </c>
      <c r="I347" s="139" t="s">
        <v>1111</v>
      </c>
      <c r="J347" s="75">
        <v>42856</v>
      </c>
      <c r="K347" s="75">
        <v>42916</v>
      </c>
      <c r="L347" s="29">
        <v>6</v>
      </c>
      <c r="M347" s="124">
        <f t="shared" si="32"/>
        <v>132</v>
      </c>
      <c r="N347" s="125">
        <f t="shared" si="33"/>
        <v>792</v>
      </c>
      <c r="O347" s="26" t="str">
        <f t="shared" si="34"/>
        <v/>
      </c>
      <c r="P347" s="27">
        <f t="shared" si="35"/>
        <v>6</v>
      </c>
    </row>
    <row r="348" spans="2:16" s="27" customFormat="1" ht="180" x14ac:dyDescent="0.3">
      <c r="B348" s="139" t="s">
        <v>160</v>
      </c>
      <c r="C348" s="25" t="s">
        <v>14</v>
      </c>
      <c r="D348" s="141" t="str">
        <f t="shared" si="30"/>
        <v>Gordon Academic College of Education</v>
      </c>
      <c r="E348" s="141" t="str">
        <f t="shared" si="31"/>
        <v>Israel</v>
      </c>
      <c r="F348" s="139" t="s">
        <v>1112</v>
      </c>
      <c r="G348" s="139" t="s">
        <v>1106</v>
      </c>
      <c r="H348" s="139" t="s">
        <v>130</v>
      </c>
      <c r="I348" s="139" t="s">
        <v>1113</v>
      </c>
      <c r="J348" s="75">
        <v>42917</v>
      </c>
      <c r="K348" s="75">
        <v>43008</v>
      </c>
      <c r="L348" s="29">
        <v>6</v>
      </c>
      <c r="M348" s="124">
        <f t="shared" si="32"/>
        <v>132</v>
      </c>
      <c r="N348" s="125">
        <f t="shared" si="33"/>
        <v>792</v>
      </c>
      <c r="O348" s="26" t="str">
        <f t="shared" si="34"/>
        <v/>
      </c>
      <c r="P348" s="27">
        <f t="shared" si="35"/>
        <v>6</v>
      </c>
    </row>
    <row r="349" spans="2:16" s="27" customFormat="1" ht="36" x14ac:dyDescent="0.3">
      <c r="B349" s="139" t="s">
        <v>160</v>
      </c>
      <c r="C349" s="25" t="s">
        <v>14</v>
      </c>
      <c r="D349" s="141" t="str">
        <f t="shared" si="30"/>
        <v>Gordon Academic College of Education</v>
      </c>
      <c r="E349" s="141" t="str">
        <f t="shared" si="31"/>
        <v>Israel</v>
      </c>
      <c r="F349" s="139" t="s">
        <v>1114</v>
      </c>
      <c r="G349" s="139" t="s">
        <v>1094</v>
      </c>
      <c r="H349" s="139" t="s">
        <v>131</v>
      </c>
      <c r="I349" s="139" t="s">
        <v>1115</v>
      </c>
      <c r="J349" s="75">
        <v>42856</v>
      </c>
      <c r="K349" s="75">
        <v>43008</v>
      </c>
      <c r="L349" s="29">
        <v>4</v>
      </c>
      <c r="M349" s="124">
        <f t="shared" si="32"/>
        <v>166</v>
      </c>
      <c r="N349" s="125">
        <f t="shared" si="33"/>
        <v>664</v>
      </c>
      <c r="O349" s="26" t="str">
        <f t="shared" si="34"/>
        <v/>
      </c>
      <c r="P349" s="27">
        <f t="shared" si="35"/>
        <v>4</v>
      </c>
    </row>
    <row r="350" spans="2:16" s="27" customFormat="1" ht="36" x14ac:dyDescent="0.3">
      <c r="B350" s="139" t="s">
        <v>160</v>
      </c>
      <c r="C350" s="25" t="s">
        <v>14</v>
      </c>
      <c r="D350" s="141" t="str">
        <f t="shared" si="30"/>
        <v>Gordon Academic College of Education</v>
      </c>
      <c r="E350" s="141" t="str">
        <f t="shared" si="31"/>
        <v>Israel</v>
      </c>
      <c r="F350" s="139" t="s">
        <v>1116</v>
      </c>
      <c r="G350" s="139" t="s">
        <v>1094</v>
      </c>
      <c r="H350" s="139" t="s">
        <v>208</v>
      </c>
      <c r="I350" s="139" t="s">
        <v>1117</v>
      </c>
      <c r="J350" s="75">
        <v>42826</v>
      </c>
      <c r="K350" s="75">
        <v>43008</v>
      </c>
      <c r="L350" s="29">
        <v>4</v>
      </c>
      <c r="M350" s="124">
        <f t="shared" si="32"/>
        <v>92</v>
      </c>
      <c r="N350" s="125">
        <f t="shared" si="33"/>
        <v>368</v>
      </c>
      <c r="O350" s="26" t="str">
        <f t="shared" si="34"/>
        <v/>
      </c>
      <c r="P350" s="27">
        <f t="shared" si="35"/>
        <v>4</v>
      </c>
    </row>
    <row r="351" spans="2:16" s="27" customFormat="1" ht="54" x14ac:dyDescent="0.3">
      <c r="B351" s="139" t="s">
        <v>162</v>
      </c>
      <c r="C351" s="25" t="s">
        <v>14</v>
      </c>
      <c r="D351" s="141" t="str">
        <f t="shared" si="30"/>
        <v>Gordon Academic College of Education</v>
      </c>
      <c r="E351" s="141" t="str">
        <f t="shared" si="31"/>
        <v>Israel</v>
      </c>
      <c r="F351" s="139" t="s">
        <v>1118</v>
      </c>
      <c r="G351" s="139" t="s">
        <v>1102</v>
      </c>
      <c r="H351" s="139" t="s">
        <v>208</v>
      </c>
      <c r="I351" s="139" t="s">
        <v>1119</v>
      </c>
      <c r="J351" s="75">
        <v>42856</v>
      </c>
      <c r="K351" s="75">
        <v>43008</v>
      </c>
      <c r="L351" s="29">
        <v>4</v>
      </c>
      <c r="M351" s="124">
        <f t="shared" si="32"/>
        <v>92</v>
      </c>
      <c r="N351" s="125">
        <f t="shared" si="33"/>
        <v>368</v>
      </c>
      <c r="O351" s="26" t="str">
        <f t="shared" si="34"/>
        <v/>
      </c>
      <c r="P351" s="27">
        <f t="shared" si="35"/>
        <v>4</v>
      </c>
    </row>
    <row r="352" spans="2:16" s="27" customFormat="1" ht="252" x14ac:dyDescent="0.3">
      <c r="B352" s="139" t="s">
        <v>160</v>
      </c>
      <c r="C352" s="25" t="s">
        <v>14</v>
      </c>
      <c r="D352" s="141" t="str">
        <f t="shared" si="30"/>
        <v>Gordon Academic College of Education</v>
      </c>
      <c r="E352" s="141" t="str">
        <f t="shared" si="31"/>
        <v>Israel</v>
      </c>
      <c r="F352" s="139" t="s">
        <v>1120</v>
      </c>
      <c r="G352" s="139" t="s">
        <v>1083</v>
      </c>
      <c r="H352" s="139" t="s">
        <v>131</v>
      </c>
      <c r="I352" s="139" t="s">
        <v>1121</v>
      </c>
      <c r="J352" s="75">
        <v>42826</v>
      </c>
      <c r="K352" s="75">
        <v>43008</v>
      </c>
      <c r="L352" s="29">
        <v>6</v>
      </c>
      <c r="M352" s="124">
        <f t="shared" si="32"/>
        <v>166</v>
      </c>
      <c r="N352" s="125">
        <f t="shared" si="33"/>
        <v>996</v>
      </c>
      <c r="O352" s="26" t="str">
        <f t="shared" si="34"/>
        <v/>
      </c>
      <c r="P352" s="27">
        <f t="shared" si="35"/>
        <v>6</v>
      </c>
    </row>
    <row r="353" spans="2:16" s="27" customFormat="1" ht="126" x14ac:dyDescent="0.3">
      <c r="B353" s="139" t="s">
        <v>160</v>
      </c>
      <c r="C353" s="25" t="s">
        <v>14</v>
      </c>
      <c r="D353" s="141" t="str">
        <f t="shared" si="30"/>
        <v>Gordon Academic College of Education</v>
      </c>
      <c r="E353" s="141" t="str">
        <f t="shared" si="31"/>
        <v>Israel</v>
      </c>
      <c r="F353" s="139" t="s">
        <v>1122</v>
      </c>
      <c r="G353" s="139" t="s">
        <v>1083</v>
      </c>
      <c r="H353" s="139" t="s">
        <v>130</v>
      </c>
      <c r="I353" s="139" t="s">
        <v>1123</v>
      </c>
      <c r="J353" s="75">
        <v>42826</v>
      </c>
      <c r="K353" s="75">
        <v>43008</v>
      </c>
      <c r="L353" s="29">
        <v>4</v>
      </c>
      <c r="M353" s="124">
        <f t="shared" si="32"/>
        <v>132</v>
      </c>
      <c r="N353" s="125">
        <f t="shared" si="33"/>
        <v>528</v>
      </c>
      <c r="O353" s="26" t="str">
        <f t="shared" si="34"/>
        <v/>
      </c>
      <c r="P353" s="27">
        <f t="shared" si="35"/>
        <v>4</v>
      </c>
    </row>
    <row r="354" spans="2:16" s="27" customFormat="1" ht="288" x14ac:dyDescent="0.3">
      <c r="B354" s="139" t="s">
        <v>160</v>
      </c>
      <c r="C354" s="25" t="s">
        <v>14</v>
      </c>
      <c r="D354" s="141" t="str">
        <f t="shared" si="30"/>
        <v>Gordon Academic College of Education</v>
      </c>
      <c r="E354" s="141" t="str">
        <f t="shared" si="31"/>
        <v>Israel</v>
      </c>
      <c r="F354" s="139" t="s">
        <v>1124</v>
      </c>
      <c r="G354" s="139" t="s">
        <v>1106</v>
      </c>
      <c r="H354" s="139" t="s">
        <v>130</v>
      </c>
      <c r="I354" s="139" t="s">
        <v>1125</v>
      </c>
      <c r="J354" s="75">
        <v>43009</v>
      </c>
      <c r="K354" s="75">
        <v>43100</v>
      </c>
      <c r="L354" s="29">
        <v>7</v>
      </c>
      <c r="M354" s="124">
        <f t="shared" si="32"/>
        <v>132</v>
      </c>
      <c r="N354" s="125">
        <f t="shared" si="33"/>
        <v>924</v>
      </c>
      <c r="O354" s="26" t="str">
        <f t="shared" si="34"/>
        <v/>
      </c>
      <c r="P354" s="27">
        <f t="shared" si="35"/>
        <v>7</v>
      </c>
    </row>
    <row r="355" spans="2:16" s="27" customFormat="1" ht="162" x14ac:dyDescent="0.3">
      <c r="B355" s="139" t="s">
        <v>160</v>
      </c>
      <c r="C355" s="25" t="s">
        <v>14</v>
      </c>
      <c r="D355" s="141" t="str">
        <f t="shared" si="30"/>
        <v>Gordon Academic College of Education</v>
      </c>
      <c r="E355" s="141" t="str">
        <f t="shared" si="31"/>
        <v>Israel</v>
      </c>
      <c r="F355" s="139" t="s">
        <v>1126</v>
      </c>
      <c r="G355" s="139" t="s">
        <v>1106</v>
      </c>
      <c r="H355" s="139" t="s">
        <v>130</v>
      </c>
      <c r="I355" s="139" t="s">
        <v>1127</v>
      </c>
      <c r="J355" s="75">
        <v>43101</v>
      </c>
      <c r="K355" s="75">
        <v>43190</v>
      </c>
      <c r="L355" s="29">
        <v>7</v>
      </c>
      <c r="M355" s="124">
        <f t="shared" si="32"/>
        <v>132</v>
      </c>
      <c r="N355" s="125">
        <f t="shared" si="33"/>
        <v>924</v>
      </c>
      <c r="O355" s="26" t="str">
        <f t="shared" si="34"/>
        <v/>
      </c>
      <c r="P355" s="27">
        <f t="shared" si="35"/>
        <v>7</v>
      </c>
    </row>
    <row r="356" spans="2:16" s="27" customFormat="1" ht="36" x14ac:dyDescent="0.3">
      <c r="B356" s="139" t="s">
        <v>211</v>
      </c>
      <c r="C356" s="25" t="s">
        <v>14</v>
      </c>
      <c r="D356" s="141" t="str">
        <f t="shared" si="30"/>
        <v>Gordon Academic College of Education</v>
      </c>
      <c r="E356" s="141" t="str">
        <f t="shared" si="31"/>
        <v>Israel</v>
      </c>
      <c r="F356" s="139" t="s">
        <v>1128</v>
      </c>
      <c r="G356" s="139" t="s">
        <v>1106</v>
      </c>
      <c r="H356" s="139" t="s">
        <v>130</v>
      </c>
      <c r="I356" s="139" t="s">
        <v>1129</v>
      </c>
      <c r="J356" s="75">
        <v>43101</v>
      </c>
      <c r="K356" s="75">
        <v>43159</v>
      </c>
      <c r="L356" s="29">
        <v>2</v>
      </c>
      <c r="M356" s="124">
        <f t="shared" si="32"/>
        <v>132</v>
      </c>
      <c r="N356" s="125">
        <f t="shared" si="33"/>
        <v>264</v>
      </c>
      <c r="O356" s="26" t="str">
        <f t="shared" si="34"/>
        <v/>
      </c>
      <c r="P356" s="27">
        <f t="shared" si="35"/>
        <v>2</v>
      </c>
    </row>
    <row r="357" spans="2:16" s="27" customFormat="1" x14ac:dyDescent="0.3">
      <c r="B357" s="139"/>
      <c r="C357" s="25"/>
      <c r="D357" s="141" t="str">
        <f t="shared" si="30"/>
        <v/>
      </c>
      <c r="E357" s="141" t="str">
        <f t="shared" si="31"/>
        <v/>
      </c>
      <c r="F357" s="139"/>
      <c r="G357" s="139"/>
      <c r="H357" s="139"/>
      <c r="I357" s="139"/>
      <c r="J357" s="75"/>
      <c r="K357" s="75"/>
      <c r="L357" s="29">
        <v>0</v>
      </c>
      <c r="M357" s="124">
        <f t="shared" si="32"/>
        <v>0</v>
      </c>
      <c r="N357" s="125">
        <f t="shared" si="33"/>
        <v>0</v>
      </c>
      <c r="O357" s="26" t="str">
        <f t="shared" si="34"/>
        <v>Error</v>
      </c>
      <c r="P357" s="27">
        <f t="shared" si="35"/>
        <v>0</v>
      </c>
    </row>
    <row r="358" spans="2:16" s="27" customFormat="1" x14ac:dyDescent="0.3">
      <c r="B358" s="139" t="s">
        <v>161</v>
      </c>
      <c r="C358" s="25" t="s">
        <v>15</v>
      </c>
      <c r="D358" s="141" t="str">
        <f t="shared" si="30"/>
        <v>The College of Sakhnin</v>
      </c>
      <c r="E358" s="141" t="str">
        <f t="shared" si="31"/>
        <v>Israel</v>
      </c>
      <c r="F358" s="139" t="s">
        <v>1198</v>
      </c>
      <c r="G358" s="139" t="s">
        <v>1199</v>
      </c>
      <c r="H358" s="139" t="s">
        <v>131</v>
      </c>
      <c r="I358" s="139" t="s">
        <v>1200</v>
      </c>
      <c r="J358" s="75">
        <v>42658</v>
      </c>
      <c r="K358" s="75">
        <v>43189</v>
      </c>
      <c r="L358" s="29">
        <v>3</v>
      </c>
      <c r="M358" s="124">
        <f t="shared" si="32"/>
        <v>166</v>
      </c>
      <c r="N358" s="125">
        <f t="shared" si="33"/>
        <v>498</v>
      </c>
      <c r="O358" s="26" t="str">
        <f t="shared" si="34"/>
        <v/>
      </c>
      <c r="P358" s="27">
        <f t="shared" si="35"/>
        <v>3</v>
      </c>
    </row>
    <row r="359" spans="2:16" s="27" customFormat="1" x14ac:dyDescent="0.3">
      <c r="B359" s="139" t="s">
        <v>161</v>
      </c>
      <c r="C359" s="25" t="s">
        <v>15</v>
      </c>
      <c r="D359" s="141" t="str">
        <f t="shared" si="30"/>
        <v>The College of Sakhnin</v>
      </c>
      <c r="E359" s="141" t="str">
        <f t="shared" si="31"/>
        <v>Israel</v>
      </c>
      <c r="F359" s="139" t="s">
        <v>1198</v>
      </c>
      <c r="G359" s="139" t="s">
        <v>1199</v>
      </c>
      <c r="H359" s="139" t="s">
        <v>130</v>
      </c>
      <c r="I359" s="139" t="s">
        <v>1201</v>
      </c>
      <c r="J359" s="75">
        <v>42658</v>
      </c>
      <c r="K359" s="75">
        <v>43189</v>
      </c>
      <c r="L359" s="29">
        <v>6</v>
      </c>
      <c r="M359" s="124">
        <f t="shared" si="32"/>
        <v>132</v>
      </c>
      <c r="N359" s="125">
        <f t="shared" si="33"/>
        <v>792</v>
      </c>
      <c r="O359" s="26" t="str">
        <f t="shared" si="34"/>
        <v/>
      </c>
      <c r="P359" s="27">
        <f t="shared" si="35"/>
        <v>6</v>
      </c>
    </row>
    <row r="360" spans="2:16" s="27" customFormat="1" x14ac:dyDescent="0.3">
      <c r="B360" s="139" t="s">
        <v>160</v>
      </c>
      <c r="C360" s="25" t="s">
        <v>15</v>
      </c>
      <c r="D360" s="141" t="str">
        <f t="shared" si="30"/>
        <v>The College of Sakhnin</v>
      </c>
      <c r="E360" s="141" t="str">
        <f t="shared" si="31"/>
        <v>Israel</v>
      </c>
      <c r="F360" s="139" t="s">
        <v>1198</v>
      </c>
      <c r="G360" s="139" t="s">
        <v>1199</v>
      </c>
      <c r="H360" s="139" t="s">
        <v>131</v>
      </c>
      <c r="I360" s="139" t="s">
        <v>1202</v>
      </c>
      <c r="J360" s="75">
        <v>42658</v>
      </c>
      <c r="K360" s="75">
        <v>43189</v>
      </c>
      <c r="L360" s="29">
        <v>6</v>
      </c>
      <c r="M360" s="124">
        <f t="shared" si="32"/>
        <v>166</v>
      </c>
      <c r="N360" s="125">
        <f t="shared" si="33"/>
        <v>996</v>
      </c>
      <c r="O360" s="26" t="str">
        <f t="shared" si="34"/>
        <v/>
      </c>
      <c r="P360" s="27">
        <f t="shared" si="35"/>
        <v>6</v>
      </c>
    </row>
    <row r="361" spans="2:16" s="27" customFormat="1" x14ac:dyDescent="0.3">
      <c r="B361" s="139" t="s">
        <v>160</v>
      </c>
      <c r="C361" s="25" t="s">
        <v>15</v>
      </c>
      <c r="D361" s="141" t="str">
        <f t="shared" si="30"/>
        <v>The College of Sakhnin</v>
      </c>
      <c r="E361" s="141" t="str">
        <f t="shared" si="31"/>
        <v>Israel</v>
      </c>
      <c r="F361" s="139" t="s">
        <v>1198</v>
      </c>
      <c r="G361" s="139" t="s">
        <v>1199</v>
      </c>
      <c r="H361" s="139" t="s">
        <v>130</v>
      </c>
      <c r="I361" s="139" t="s">
        <v>1203</v>
      </c>
      <c r="J361" s="75">
        <v>42658</v>
      </c>
      <c r="K361" s="75">
        <v>43189</v>
      </c>
      <c r="L361" s="29">
        <v>22</v>
      </c>
      <c r="M361" s="124">
        <f t="shared" si="32"/>
        <v>132</v>
      </c>
      <c r="N361" s="125">
        <f t="shared" si="33"/>
        <v>2904</v>
      </c>
      <c r="O361" s="26" t="str">
        <f t="shared" si="34"/>
        <v/>
      </c>
      <c r="P361" s="27">
        <f t="shared" si="35"/>
        <v>22</v>
      </c>
    </row>
    <row r="362" spans="2:16" s="27" customFormat="1" x14ac:dyDescent="0.3">
      <c r="B362" s="139" t="s">
        <v>210</v>
      </c>
      <c r="C362" s="25" t="s">
        <v>15</v>
      </c>
      <c r="D362" s="141" t="str">
        <f t="shared" si="30"/>
        <v>The College of Sakhnin</v>
      </c>
      <c r="E362" s="141" t="str">
        <f t="shared" si="31"/>
        <v>Israel</v>
      </c>
      <c r="F362" s="139" t="s">
        <v>1198</v>
      </c>
      <c r="G362" s="139" t="s">
        <v>1199</v>
      </c>
      <c r="H362" s="139" t="s">
        <v>131</v>
      </c>
      <c r="I362" s="139" t="s">
        <v>1204</v>
      </c>
      <c r="J362" s="75">
        <v>42658</v>
      </c>
      <c r="K362" s="75">
        <v>43189</v>
      </c>
      <c r="L362" s="29">
        <v>2</v>
      </c>
      <c r="M362" s="124">
        <f t="shared" si="32"/>
        <v>166</v>
      </c>
      <c r="N362" s="125">
        <f t="shared" si="33"/>
        <v>332</v>
      </c>
      <c r="O362" s="26" t="str">
        <f t="shared" si="34"/>
        <v/>
      </c>
      <c r="P362" s="27">
        <f t="shared" si="35"/>
        <v>2</v>
      </c>
    </row>
    <row r="363" spans="2:16" s="27" customFormat="1" x14ac:dyDescent="0.3">
      <c r="B363" s="139" t="s">
        <v>210</v>
      </c>
      <c r="C363" s="25" t="s">
        <v>15</v>
      </c>
      <c r="D363" s="141" t="str">
        <f t="shared" si="30"/>
        <v>The College of Sakhnin</v>
      </c>
      <c r="E363" s="141" t="str">
        <f t="shared" si="31"/>
        <v>Israel</v>
      </c>
      <c r="F363" s="139" t="s">
        <v>1198</v>
      </c>
      <c r="G363" s="139" t="s">
        <v>1199</v>
      </c>
      <c r="H363" s="139" t="s">
        <v>130</v>
      </c>
      <c r="I363" s="139" t="s">
        <v>1203</v>
      </c>
      <c r="J363" s="75">
        <v>42658</v>
      </c>
      <c r="K363" s="75">
        <v>43189</v>
      </c>
      <c r="L363" s="29">
        <v>4</v>
      </c>
      <c r="M363" s="124">
        <f t="shared" si="32"/>
        <v>132</v>
      </c>
      <c r="N363" s="125">
        <f t="shared" si="33"/>
        <v>528</v>
      </c>
      <c r="O363" s="26" t="str">
        <f t="shared" si="34"/>
        <v/>
      </c>
      <c r="P363" s="27">
        <f t="shared" si="35"/>
        <v>4</v>
      </c>
    </row>
    <row r="364" spans="2:16" s="27" customFormat="1" x14ac:dyDescent="0.3">
      <c r="B364" s="139" t="s">
        <v>211</v>
      </c>
      <c r="C364" s="25" t="s">
        <v>15</v>
      </c>
      <c r="D364" s="141" t="str">
        <f t="shared" si="30"/>
        <v>The College of Sakhnin</v>
      </c>
      <c r="E364" s="141" t="str">
        <f t="shared" si="31"/>
        <v>Israel</v>
      </c>
      <c r="F364" s="139" t="s">
        <v>1198</v>
      </c>
      <c r="G364" s="139" t="s">
        <v>1199</v>
      </c>
      <c r="H364" s="139" t="s">
        <v>131</v>
      </c>
      <c r="I364" s="139" t="s">
        <v>1205</v>
      </c>
      <c r="J364" s="75">
        <v>42658</v>
      </c>
      <c r="K364" s="75">
        <v>43189</v>
      </c>
      <c r="L364" s="29">
        <v>2</v>
      </c>
      <c r="M364" s="124">
        <f t="shared" si="32"/>
        <v>166</v>
      </c>
      <c r="N364" s="125">
        <f t="shared" si="33"/>
        <v>332</v>
      </c>
      <c r="O364" s="26" t="str">
        <f t="shared" si="34"/>
        <v/>
      </c>
      <c r="P364" s="27">
        <f t="shared" si="35"/>
        <v>2</v>
      </c>
    </row>
    <row r="365" spans="2:16" s="27" customFormat="1" x14ac:dyDescent="0.3">
      <c r="B365" s="139" t="s">
        <v>211</v>
      </c>
      <c r="C365" s="25" t="s">
        <v>15</v>
      </c>
      <c r="D365" s="141" t="str">
        <f t="shared" si="30"/>
        <v>The College of Sakhnin</v>
      </c>
      <c r="E365" s="141" t="str">
        <f t="shared" si="31"/>
        <v>Israel</v>
      </c>
      <c r="F365" s="139" t="s">
        <v>1206</v>
      </c>
      <c r="G365" s="139" t="s">
        <v>1199</v>
      </c>
      <c r="H365" s="139" t="s">
        <v>130</v>
      </c>
      <c r="I365" s="139" t="s">
        <v>1207</v>
      </c>
      <c r="J365" s="75">
        <v>42658</v>
      </c>
      <c r="K365" s="75">
        <v>43189</v>
      </c>
      <c r="L365" s="29">
        <v>4</v>
      </c>
      <c r="M365" s="124">
        <f t="shared" si="32"/>
        <v>132</v>
      </c>
      <c r="N365" s="125">
        <f t="shared" si="33"/>
        <v>528</v>
      </c>
      <c r="O365" s="26" t="str">
        <f t="shared" si="34"/>
        <v/>
      </c>
      <c r="P365" s="27">
        <f t="shared" si="35"/>
        <v>4</v>
      </c>
    </row>
    <row r="366" spans="2:16" s="27" customFormat="1" x14ac:dyDescent="0.3">
      <c r="B366" s="139" t="s">
        <v>162</v>
      </c>
      <c r="C366" s="25" t="s">
        <v>15</v>
      </c>
      <c r="D366" s="141" t="str">
        <f t="shared" si="30"/>
        <v>The College of Sakhnin</v>
      </c>
      <c r="E366" s="141" t="str">
        <f t="shared" si="31"/>
        <v>Israel</v>
      </c>
      <c r="F366" s="139" t="s">
        <v>1208</v>
      </c>
      <c r="G366" s="139" t="s">
        <v>1199</v>
      </c>
      <c r="H366" s="139" t="s">
        <v>131</v>
      </c>
      <c r="I366" s="139" t="s">
        <v>1209</v>
      </c>
      <c r="J366" s="75">
        <v>42658</v>
      </c>
      <c r="K366" s="75">
        <v>43189</v>
      </c>
      <c r="L366" s="29">
        <v>1</v>
      </c>
      <c r="M366" s="124">
        <f t="shared" si="32"/>
        <v>166</v>
      </c>
      <c r="N366" s="125">
        <f t="shared" si="33"/>
        <v>166</v>
      </c>
      <c r="O366" s="26" t="str">
        <f t="shared" si="34"/>
        <v/>
      </c>
      <c r="P366" s="27">
        <f t="shared" si="35"/>
        <v>1</v>
      </c>
    </row>
    <row r="367" spans="2:16" s="27" customFormat="1" x14ac:dyDescent="0.3">
      <c r="B367" s="139" t="s">
        <v>162</v>
      </c>
      <c r="C367" s="25" t="s">
        <v>15</v>
      </c>
      <c r="D367" s="141" t="str">
        <f t="shared" si="30"/>
        <v>The College of Sakhnin</v>
      </c>
      <c r="E367" s="141" t="str">
        <f t="shared" si="31"/>
        <v>Israel</v>
      </c>
      <c r="F367" s="139" t="s">
        <v>1208</v>
      </c>
      <c r="G367" s="139" t="s">
        <v>1199</v>
      </c>
      <c r="H367" s="139" t="s">
        <v>208</v>
      </c>
      <c r="I367" s="139" t="s">
        <v>1210</v>
      </c>
      <c r="J367" s="75">
        <v>42658</v>
      </c>
      <c r="K367" s="75">
        <v>43189</v>
      </c>
      <c r="L367" s="29">
        <v>5</v>
      </c>
      <c r="M367" s="124">
        <f t="shared" si="32"/>
        <v>92</v>
      </c>
      <c r="N367" s="125">
        <f t="shared" si="33"/>
        <v>460</v>
      </c>
      <c r="O367" s="26" t="str">
        <f t="shared" si="34"/>
        <v/>
      </c>
      <c r="P367" s="27">
        <f t="shared" si="35"/>
        <v>5</v>
      </c>
    </row>
    <row r="368" spans="2:16" s="27" customFormat="1" x14ac:dyDescent="0.3">
      <c r="B368" s="139" t="s">
        <v>161</v>
      </c>
      <c r="C368" s="25" t="s">
        <v>15</v>
      </c>
      <c r="D368" s="141" t="str">
        <f t="shared" si="30"/>
        <v>The College of Sakhnin</v>
      </c>
      <c r="E368" s="141" t="str">
        <f t="shared" si="31"/>
        <v>Israel</v>
      </c>
      <c r="F368" s="139" t="s">
        <v>1198</v>
      </c>
      <c r="G368" s="139" t="s">
        <v>1211</v>
      </c>
      <c r="H368" s="139" t="s">
        <v>130</v>
      </c>
      <c r="I368" s="139" t="s">
        <v>1201</v>
      </c>
      <c r="J368" s="75">
        <v>42901</v>
      </c>
      <c r="K368" s="75">
        <v>43189</v>
      </c>
      <c r="L368" s="29">
        <v>2</v>
      </c>
      <c r="M368" s="124">
        <f t="shared" si="32"/>
        <v>132</v>
      </c>
      <c r="N368" s="125">
        <f t="shared" si="33"/>
        <v>264</v>
      </c>
      <c r="O368" s="26" t="str">
        <f t="shared" si="34"/>
        <v/>
      </c>
      <c r="P368" s="27">
        <f t="shared" si="35"/>
        <v>2</v>
      </c>
    </row>
    <row r="369" spans="2:16" s="27" customFormat="1" x14ac:dyDescent="0.3">
      <c r="B369" s="139" t="s">
        <v>160</v>
      </c>
      <c r="C369" s="25" t="s">
        <v>15</v>
      </c>
      <c r="D369" s="141" t="str">
        <f t="shared" si="30"/>
        <v>The College of Sakhnin</v>
      </c>
      <c r="E369" s="141" t="str">
        <f t="shared" si="31"/>
        <v>Israel</v>
      </c>
      <c r="F369" s="139" t="s">
        <v>1198</v>
      </c>
      <c r="G369" s="139" t="s">
        <v>1211</v>
      </c>
      <c r="H369" s="139" t="s">
        <v>130</v>
      </c>
      <c r="I369" s="139" t="s">
        <v>1202</v>
      </c>
      <c r="J369" s="75">
        <v>42901</v>
      </c>
      <c r="K369" s="75">
        <v>43189</v>
      </c>
      <c r="L369" s="29">
        <v>11</v>
      </c>
      <c r="M369" s="124">
        <f t="shared" si="32"/>
        <v>132</v>
      </c>
      <c r="N369" s="125">
        <f t="shared" si="33"/>
        <v>1452</v>
      </c>
      <c r="O369" s="26" t="str">
        <f t="shared" si="34"/>
        <v/>
      </c>
      <c r="P369" s="27">
        <f t="shared" si="35"/>
        <v>11</v>
      </c>
    </row>
    <row r="370" spans="2:16" s="27" customFormat="1" x14ac:dyDescent="0.3">
      <c r="B370" s="139" t="s">
        <v>211</v>
      </c>
      <c r="C370" s="25" t="s">
        <v>15</v>
      </c>
      <c r="D370" s="141" t="str">
        <f t="shared" si="30"/>
        <v>The College of Sakhnin</v>
      </c>
      <c r="E370" s="141" t="str">
        <f t="shared" si="31"/>
        <v>Israel</v>
      </c>
      <c r="F370" s="139" t="s">
        <v>1212</v>
      </c>
      <c r="G370" s="139" t="s">
        <v>1211</v>
      </c>
      <c r="H370" s="139" t="s">
        <v>130</v>
      </c>
      <c r="I370" s="139" t="s">
        <v>1213</v>
      </c>
      <c r="J370" s="75">
        <v>42901</v>
      </c>
      <c r="K370" s="75">
        <v>43189</v>
      </c>
      <c r="L370" s="29">
        <v>3</v>
      </c>
      <c r="M370" s="124">
        <f t="shared" si="32"/>
        <v>132</v>
      </c>
      <c r="N370" s="125">
        <f t="shared" si="33"/>
        <v>396</v>
      </c>
      <c r="O370" s="26" t="str">
        <f t="shared" si="34"/>
        <v/>
      </c>
      <c r="P370" s="27">
        <f t="shared" si="35"/>
        <v>3</v>
      </c>
    </row>
    <row r="371" spans="2:16" s="27" customFormat="1" x14ac:dyDescent="0.3">
      <c r="B371" s="139"/>
      <c r="C371" s="25"/>
      <c r="D371" s="141" t="str">
        <f t="shared" si="30"/>
        <v/>
      </c>
      <c r="E371" s="141" t="str">
        <f t="shared" si="31"/>
        <v/>
      </c>
      <c r="F371" s="139"/>
      <c r="G371" s="139"/>
      <c r="H371" s="139"/>
      <c r="I371" s="139"/>
      <c r="J371" s="75"/>
      <c r="K371" s="75"/>
      <c r="L371" s="29">
        <v>0</v>
      </c>
      <c r="M371" s="124">
        <f t="shared" si="32"/>
        <v>0</v>
      </c>
      <c r="N371" s="125">
        <f t="shared" si="33"/>
        <v>0</v>
      </c>
      <c r="O371" s="26" t="str">
        <f t="shared" si="34"/>
        <v>Error</v>
      </c>
      <c r="P371" s="27">
        <f t="shared" si="35"/>
        <v>0</v>
      </c>
    </row>
    <row r="372" spans="2:16" s="27" customFormat="1" ht="54" x14ac:dyDescent="0.3">
      <c r="B372" s="139" t="s">
        <v>210</v>
      </c>
      <c r="C372" s="25" t="s">
        <v>16</v>
      </c>
      <c r="D372" s="141" t="str">
        <f t="shared" si="30"/>
        <v>Talpiot Academic College</v>
      </c>
      <c r="E372" s="141" t="str">
        <f t="shared" si="31"/>
        <v>Israel</v>
      </c>
      <c r="F372" s="139" t="s">
        <v>1214</v>
      </c>
      <c r="G372" s="139" t="s">
        <v>1215</v>
      </c>
      <c r="H372" s="139" t="s">
        <v>131</v>
      </c>
      <c r="I372" s="139" t="s">
        <v>1216</v>
      </c>
      <c r="J372" s="75">
        <v>42658</v>
      </c>
      <c r="K372" s="75">
        <v>42674</v>
      </c>
      <c r="L372" s="29">
        <v>1</v>
      </c>
      <c r="M372" s="124">
        <f t="shared" si="32"/>
        <v>166</v>
      </c>
      <c r="N372" s="125">
        <f t="shared" si="33"/>
        <v>166</v>
      </c>
      <c r="O372" s="26" t="str">
        <f t="shared" si="34"/>
        <v/>
      </c>
      <c r="P372" s="27">
        <f t="shared" si="35"/>
        <v>1</v>
      </c>
    </row>
    <row r="373" spans="2:16" s="27" customFormat="1" ht="54" x14ac:dyDescent="0.3">
      <c r="B373" s="139" t="s">
        <v>161</v>
      </c>
      <c r="C373" s="25" t="s">
        <v>16</v>
      </c>
      <c r="D373" s="141" t="str">
        <f t="shared" si="30"/>
        <v>Talpiot Academic College</v>
      </c>
      <c r="E373" s="141" t="str">
        <f t="shared" si="31"/>
        <v>Israel</v>
      </c>
      <c r="F373" s="139" t="s">
        <v>1214</v>
      </c>
      <c r="G373" s="139" t="s">
        <v>1215</v>
      </c>
      <c r="H373" s="139" t="s">
        <v>131</v>
      </c>
      <c r="I373" s="139" t="s">
        <v>1217</v>
      </c>
      <c r="J373" s="75">
        <v>42658</v>
      </c>
      <c r="K373" s="75">
        <v>42674</v>
      </c>
      <c r="L373" s="29">
        <v>1</v>
      </c>
      <c r="M373" s="124">
        <f t="shared" si="32"/>
        <v>166</v>
      </c>
      <c r="N373" s="125">
        <f t="shared" si="33"/>
        <v>166</v>
      </c>
      <c r="O373" s="26" t="str">
        <f t="shared" si="34"/>
        <v/>
      </c>
      <c r="P373" s="27">
        <f t="shared" si="35"/>
        <v>1</v>
      </c>
    </row>
    <row r="374" spans="2:16" s="27" customFormat="1" ht="108" x14ac:dyDescent="0.3">
      <c r="B374" s="139" t="s">
        <v>161</v>
      </c>
      <c r="C374" s="25" t="s">
        <v>16</v>
      </c>
      <c r="D374" s="141" t="str">
        <f t="shared" si="30"/>
        <v>Talpiot Academic College</v>
      </c>
      <c r="E374" s="141" t="str">
        <f t="shared" si="31"/>
        <v>Israel</v>
      </c>
      <c r="F374" s="139" t="s">
        <v>1214</v>
      </c>
      <c r="G374" s="139" t="s">
        <v>1218</v>
      </c>
      <c r="H374" s="139" t="s">
        <v>131</v>
      </c>
      <c r="I374" s="139" t="s">
        <v>1219</v>
      </c>
      <c r="J374" s="75">
        <v>42658</v>
      </c>
      <c r="K374" s="75">
        <v>42667</v>
      </c>
      <c r="L374" s="29">
        <v>2</v>
      </c>
      <c r="M374" s="124">
        <f t="shared" si="32"/>
        <v>166</v>
      </c>
      <c r="N374" s="125">
        <f t="shared" si="33"/>
        <v>332</v>
      </c>
      <c r="O374" s="26" t="str">
        <f t="shared" si="34"/>
        <v/>
      </c>
      <c r="P374" s="27">
        <f t="shared" si="35"/>
        <v>2</v>
      </c>
    </row>
    <row r="375" spans="2:16" s="27" customFormat="1" ht="36" x14ac:dyDescent="0.3">
      <c r="B375" s="139" t="s">
        <v>160</v>
      </c>
      <c r="C375" s="25" t="s">
        <v>16</v>
      </c>
      <c r="D375" s="141" t="str">
        <f t="shared" si="30"/>
        <v>Talpiot Academic College</v>
      </c>
      <c r="E375" s="141" t="str">
        <f t="shared" si="31"/>
        <v>Israel</v>
      </c>
      <c r="F375" s="139" t="s">
        <v>1214</v>
      </c>
      <c r="G375" s="139" t="s">
        <v>1215</v>
      </c>
      <c r="H375" s="139" t="s">
        <v>130</v>
      </c>
      <c r="I375" s="139" t="s">
        <v>1220</v>
      </c>
      <c r="J375" s="75">
        <v>42710</v>
      </c>
      <c r="K375" s="75">
        <v>42729</v>
      </c>
      <c r="L375" s="29">
        <v>1</v>
      </c>
      <c r="M375" s="124">
        <f t="shared" si="32"/>
        <v>132</v>
      </c>
      <c r="N375" s="125">
        <f t="shared" si="33"/>
        <v>132</v>
      </c>
      <c r="O375" s="26" t="str">
        <f t="shared" si="34"/>
        <v/>
      </c>
      <c r="P375" s="27">
        <f t="shared" si="35"/>
        <v>1</v>
      </c>
    </row>
    <row r="376" spans="2:16" s="27" customFormat="1" ht="36" x14ac:dyDescent="0.3">
      <c r="B376" s="139" t="s">
        <v>160</v>
      </c>
      <c r="C376" s="25" t="s">
        <v>16</v>
      </c>
      <c r="D376" s="141" t="str">
        <f t="shared" si="30"/>
        <v>Talpiot Academic College</v>
      </c>
      <c r="E376" s="141" t="str">
        <f t="shared" si="31"/>
        <v>Israel</v>
      </c>
      <c r="F376" s="139" t="s">
        <v>1214</v>
      </c>
      <c r="G376" s="139" t="s">
        <v>1218</v>
      </c>
      <c r="H376" s="139" t="s">
        <v>130</v>
      </c>
      <c r="I376" s="139" t="s">
        <v>1220</v>
      </c>
      <c r="J376" s="75">
        <v>42710</v>
      </c>
      <c r="K376" s="75">
        <v>42729</v>
      </c>
      <c r="L376" s="29">
        <v>1</v>
      </c>
      <c r="M376" s="124">
        <f t="shared" si="32"/>
        <v>132</v>
      </c>
      <c r="N376" s="125">
        <f t="shared" si="33"/>
        <v>132</v>
      </c>
      <c r="O376" s="26" t="str">
        <f t="shared" si="34"/>
        <v/>
      </c>
      <c r="P376" s="27">
        <f t="shared" si="35"/>
        <v>1</v>
      </c>
    </row>
    <row r="377" spans="2:16" s="27" customFormat="1" ht="54" x14ac:dyDescent="0.3">
      <c r="B377" s="139" t="s">
        <v>161</v>
      </c>
      <c r="C377" s="25" t="s">
        <v>16</v>
      </c>
      <c r="D377" s="141" t="str">
        <f t="shared" si="30"/>
        <v>Talpiot Academic College</v>
      </c>
      <c r="E377" s="141" t="str">
        <f t="shared" si="31"/>
        <v>Israel</v>
      </c>
      <c r="F377" s="139" t="s">
        <v>1214</v>
      </c>
      <c r="G377" s="139" t="s">
        <v>1215</v>
      </c>
      <c r="H377" s="139" t="s">
        <v>130</v>
      </c>
      <c r="I377" s="139" t="s">
        <v>1221</v>
      </c>
      <c r="J377" s="75">
        <v>42736</v>
      </c>
      <c r="K377" s="75">
        <v>42855</v>
      </c>
      <c r="L377" s="29">
        <v>3</v>
      </c>
      <c r="M377" s="124">
        <f t="shared" si="32"/>
        <v>132</v>
      </c>
      <c r="N377" s="125">
        <f t="shared" si="33"/>
        <v>396</v>
      </c>
      <c r="O377" s="26" t="str">
        <f t="shared" si="34"/>
        <v/>
      </c>
      <c r="P377" s="27">
        <f t="shared" si="35"/>
        <v>3</v>
      </c>
    </row>
    <row r="378" spans="2:16" s="27" customFormat="1" ht="54" x14ac:dyDescent="0.3">
      <c r="B378" s="139" t="s">
        <v>160</v>
      </c>
      <c r="C378" s="25" t="s">
        <v>16</v>
      </c>
      <c r="D378" s="141" t="str">
        <f t="shared" si="30"/>
        <v>Talpiot Academic College</v>
      </c>
      <c r="E378" s="141" t="str">
        <f t="shared" si="31"/>
        <v>Israel</v>
      </c>
      <c r="F378" s="139" t="s">
        <v>1214</v>
      </c>
      <c r="G378" s="139" t="s">
        <v>1218</v>
      </c>
      <c r="H378" s="139" t="s">
        <v>130</v>
      </c>
      <c r="I378" s="139" t="s">
        <v>1221</v>
      </c>
      <c r="J378" s="75">
        <v>42781</v>
      </c>
      <c r="K378" s="75">
        <v>42855</v>
      </c>
      <c r="L378" s="29">
        <v>3</v>
      </c>
      <c r="M378" s="124">
        <f t="shared" si="32"/>
        <v>132</v>
      </c>
      <c r="N378" s="125">
        <f t="shared" si="33"/>
        <v>396</v>
      </c>
      <c r="O378" s="26" t="str">
        <f t="shared" si="34"/>
        <v/>
      </c>
      <c r="P378" s="27">
        <f t="shared" si="35"/>
        <v>3</v>
      </c>
    </row>
    <row r="379" spans="2:16" s="27" customFormat="1" ht="54" x14ac:dyDescent="0.3">
      <c r="B379" s="139" t="s">
        <v>160</v>
      </c>
      <c r="C379" s="25" t="s">
        <v>16</v>
      </c>
      <c r="D379" s="141" t="str">
        <f t="shared" si="30"/>
        <v>Talpiot Academic College</v>
      </c>
      <c r="E379" s="141" t="str">
        <f t="shared" si="31"/>
        <v>Israel</v>
      </c>
      <c r="F379" s="139" t="s">
        <v>1214</v>
      </c>
      <c r="G379" s="139" t="s">
        <v>1222</v>
      </c>
      <c r="H379" s="139" t="s">
        <v>130</v>
      </c>
      <c r="I379" s="139" t="s">
        <v>1221</v>
      </c>
      <c r="J379" s="75">
        <v>42781</v>
      </c>
      <c r="K379" s="75">
        <v>42855</v>
      </c>
      <c r="L379" s="29">
        <v>3</v>
      </c>
      <c r="M379" s="124">
        <f t="shared" si="32"/>
        <v>132</v>
      </c>
      <c r="N379" s="125">
        <f t="shared" si="33"/>
        <v>396</v>
      </c>
      <c r="O379" s="26" t="str">
        <f t="shared" si="34"/>
        <v/>
      </c>
      <c r="P379" s="27">
        <f t="shared" si="35"/>
        <v>3</v>
      </c>
    </row>
    <row r="380" spans="2:16" s="27" customFormat="1" ht="36" x14ac:dyDescent="0.3">
      <c r="B380" s="139" t="s">
        <v>160</v>
      </c>
      <c r="C380" s="25" t="s">
        <v>16</v>
      </c>
      <c r="D380" s="141" t="str">
        <f t="shared" si="30"/>
        <v>Talpiot Academic College</v>
      </c>
      <c r="E380" s="141" t="str">
        <f t="shared" si="31"/>
        <v>Israel</v>
      </c>
      <c r="F380" s="139" t="s">
        <v>1214</v>
      </c>
      <c r="G380" s="139" t="s">
        <v>1218</v>
      </c>
      <c r="H380" s="139" t="s">
        <v>130</v>
      </c>
      <c r="I380" s="139" t="s">
        <v>1223</v>
      </c>
      <c r="J380" s="75">
        <v>42871</v>
      </c>
      <c r="K380" s="75">
        <v>42884</v>
      </c>
      <c r="L380" s="29">
        <v>1</v>
      </c>
      <c r="M380" s="124">
        <f t="shared" si="32"/>
        <v>132</v>
      </c>
      <c r="N380" s="125">
        <f t="shared" si="33"/>
        <v>132</v>
      </c>
      <c r="O380" s="26" t="str">
        <f t="shared" si="34"/>
        <v/>
      </c>
      <c r="P380" s="27">
        <f t="shared" si="35"/>
        <v>1</v>
      </c>
    </row>
    <row r="381" spans="2:16" s="27" customFormat="1" ht="54" x14ac:dyDescent="0.3">
      <c r="B381" s="139" t="s">
        <v>160</v>
      </c>
      <c r="C381" s="25" t="s">
        <v>16</v>
      </c>
      <c r="D381" s="141" t="str">
        <f t="shared" si="30"/>
        <v>Talpiot Academic College</v>
      </c>
      <c r="E381" s="141" t="str">
        <f t="shared" si="31"/>
        <v>Israel</v>
      </c>
      <c r="F381" s="139" t="s">
        <v>1214</v>
      </c>
      <c r="G381" s="139" t="s">
        <v>1222</v>
      </c>
      <c r="H381" s="139" t="s">
        <v>130</v>
      </c>
      <c r="I381" s="139" t="s">
        <v>1224</v>
      </c>
      <c r="J381" s="75">
        <v>42514</v>
      </c>
      <c r="K381" s="75">
        <v>42884</v>
      </c>
      <c r="L381" s="29">
        <v>1</v>
      </c>
      <c r="M381" s="124">
        <f t="shared" si="32"/>
        <v>132</v>
      </c>
      <c r="N381" s="125">
        <f t="shared" si="33"/>
        <v>132</v>
      </c>
      <c r="O381" s="26" t="str">
        <f t="shared" si="34"/>
        <v/>
      </c>
      <c r="P381" s="27">
        <f t="shared" si="35"/>
        <v>1</v>
      </c>
    </row>
    <row r="382" spans="2:16" s="27" customFormat="1" ht="72" x14ac:dyDescent="0.3">
      <c r="B382" s="139" t="s">
        <v>160</v>
      </c>
      <c r="C382" s="25" t="s">
        <v>16</v>
      </c>
      <c r="D382" s="141" t="str">
        <f t="shared" si="30"/>
        <v>Talpiot Academic College</v>
      </c>
      <c r="E382" s="141" t="str">
        <f t="shared" si="31"/>
        <v>Israel</v>
      </c>
      <c r="F382" s="139" t="s">
        <v>1214</v>
      </c>
      <c r="G382" s="139" t="s">
        <v>1215</v>
      </c>
      <c r="H382" s="139" t="s">
        <v>131</v>
      </c>
      <c r="I382" s="139" t="s">
        <v>1225</v>
      </c>
      <c r="J382" s="75">
        <v>42856</v>
      </c>
      <c r="K382" s="75">
        <v>42911</v>
      </c>
      <c r="L382" s="29">
        <v>2</v>
      </c>
      <c r="M382" s="124">
        <f t="shared" si="32"/>
        <v>166</v>
      </c>
      <c r="N382" s="125">
        <f t="shared" si="33"/>
        <v>332</v>
      </c>
      <c r="O382" s="26" t="str">
        <f t="shared" si="34"/>
        <v/>
      </c>
      <c r="P382" s="27">
        <f t="shared" si="35"/>
        <v>2</v>
      </c>
    </row>
    <row r="383" spans="2:16" s="27" customFormat="1" ht="72" x14ac:dyDescent="0.3">
      <c r="B383" s="139" t="s">
        <v>160</v>
      </c>
      <c r="C383" s="25" t="s">
        <v>16</v>
      </c>
      <c r="D383" s="141" t="str">
        <f t="shared" si="30"/>
        <v>Talpiot Academic College</v>
      </c>
      <c r="E383" s="141" t="str">
        <f t="shared" si="31"/>
        <v>Israel</v>
      </c>
      <c r="F383" s="139" t="s">
        <v>1214</v>
      </c>
      <c r="G383" s="139" t="s">
        <v>1218</v>
      </c>
      <c r="H383" s="139" t="s">
        <v>131</v>
      </c>
      <c r="I383" s="139" t="s">
        <v>1225</v>
      </c>
      <c r="J383" s="75">
        <v>42906</v>
      </c>
      <c r="K383" s="75">
        <v>42911</v>
      </c>
      <c r="L383" s="29">
        <v>1</v>
      </c>
      <c r="M383" s="124">
        <f t="shared" si="32"/>
        <v>166</v>
      </c>
      <c r="N383" s="125">
        <f t="shared" si="33"/>
        <v>166</v>
      </c>
      <c r="O383" s="26" t="str">
        <f t="shared" si="34"/>
        <v/>
      </c>
      <c r="P383" s="27">
        <f t="shared" si="35"/>
        <v>1</v>
      </c>
    </row>
    <row r="384" spans="2:16" s="27" customFormat="1" ht="72" x14ac:dyDescent="0.3">
      <c r="B384" s="139" t="s">
        <v>211</v>
      </c>
      <c r="C384" s="25" t="s">
        <v>16</v>
      </c>
      <c r="D384" s="141" t="str">
        <f t="shared" si="30"/>
        <v>Talpiot Academic College</v>
      </c>
      <c r="E384" s="141" t="str">
        <f t="shared" si="31"/>
        <v>Israel</v>
      </c>
      <c r="F384" s="139" t="s">
        <v>1214</v>
      </c>
      <c r="G384" s="139" t="s">
        <v>1222</v>
      </c>
      <c r="H384" s="139" t="s">
        <v>130</v>
      </c>
      <c r="I384" s="139" t="s">
        <v>1225</v>
      </c>
      <c r="J384" s="75">
        <v>42906</v>
      </c>
      <c r="K384" s="75">
        <v>42911</v>
      </c>
      <c r="L384" s="29">
        <v>1</v>
      </c>
      <c r="M384" s="124">
        <f t="shared" si="32"/>
        <v>132</v>
      </c>
      <c r="N384" s="125">
        <f t="shared" si="33"/>
        <v>132</v>
      </c>
      <c r="O384" s="26" t="str">
        <f t="shared" si="34"/>
        <v/>
      </c>
      <c r="P384" s="27">
        <f t="shared" si="35"/>
        <v>1</v>
      </c>
    </row>
    <row r="385" spans="2:16" s="27" customFormat="1" ht="72" x14ac:dyDescent="0.3">
      <c r="B385" s="139" t="s">
        <v>160</v>
      </c>
      <c r="C385" s="25" t="s">
        <v>16</v>
      </c>
      <c r="D385" s="141" t="str">
        <f t="shared" si="30"/>
        <v>Talpiot Academic College</v>
      </c>
      <c r="E385" s="141" t="str">
        <f t="shared" si="31"/>
        <v>Israel</v>
      </c>
      <c r="F385" s="139" t="s">
        <v>1214</v>
      </c>
      <c r="G385" s="139" t="s">
        <v>1218</v>
      </c>
      <c r="H385" s="139" t="s">
        <v>130</v>
      </c>
      <c r="I385" s="139" t="s">
        <v>1226</v>
      </c>
      <c r="J385" s="75">
        <v>42954</v>
      </c>
      <c r="K385" s="75">
        <v>42976</v>
      </c>
      <c r="L385" s="29">
        <v>1</v>
      </c>
      <c r="M385" s="124">
        <f t="shared" si="32"/>
        <v>132</v>
      </c>
      <c r="N385" s="125">
        <f t="shared" si="33"/>
        <v>132</v>
      </c>
      <c r="O385" s="26" t="str">
        <f t="shared" si="34"/>
        <v/>
      </c>
      <c r="P385" s="27">
        <f t="shared" si="35"/>
        <v>1</v>
      </c>
    </row>
    <row r="386" spans="2:16" s="27" customFormat="1" ht="72" x14ac:dyDescent="0.3">
      <c r="B386" s="139" t="s">
        <v>161</v>
      </c>
      <c r="C386" s="25" t="s">
        <v>16</v>
      </c>
      <c r="D386" s="141" t="str">
        <f t="shared" si="30"/>
        <v>Talpiot Academic College</v>
      </c>
      <c r="E386" s="141" t="str">
        <f t="shared" si="31"/>
        <v>Israel</v>
      </c>
      <c r="F386" s="139" t="s">
        <v>1214</v>
      </c>
      <c r="G386" s="139" t="s">
        <v>1222</v>
      </c>
      <c r="H386" s="139" t="s">
        <v>130</v>
      </c>
      <c r="I386" s="139" t="s">
        <v>1226</v>
      </c>
      <c r="J386" s="75">
        <v>42954</v>
      </c>
      <c r="K386" s="75">
        <v>42976</v>
      </c>
      <c r="L386" s="29">
        <v>1</v>
      </c>
      <c r="M386" s="124">
        <f t="shared" si="32"/>
        <v>132</v>
      </c>
      <c r="N386" s="125">
        <f t="shared" si="33"/>
        <v>132</v>
      </c>
      <c r="O386" s="26" t="str">
        <f t="shared" si="34"/>
        <v/>
      </c>
      <c r="P386" s="27">
        <f t="shared" si="35"/>
        <v>1</v>
      </c>
    </row>
    <row r="387" spans="2:16" s="27" customFormat="1" ht="36" x14ac:dyDescent="0.3">
      <c r="B387" s="139" t="s">
        <v>211</v>
      </c>
      <c r="C387" s="25" t="s">
        <v>16</v>
      </c>
      <c r="D387" s="141" t="str">
        <f t="shared" si="30"/>
        <v>Talpiot Academic College</v>
      </c>
      <c r="E387" s="141" t="str">
        <f t="shared" si="31"/>
        <v>Israel</v>
      </c>
      <c r="F387" s="139" t="s">
        <v>1214</v>
      </c>
      <c r="G387" s="139" t="s">
        <v>1215</v>
      </c>
      <c r="H387" s="139" t="s">
        <v>131</v>
      </c>
      <c r="I387" s="139" t="s">
        <v>1227</v>
      </c>
      <c r="J387" s="75">
        <v>42948</v>
      </c>
      <c r="K387" s="75">
        <v>43005</v>
      </c>
      <c r="L387" s="29">
        <v>1</v>
      </c>
      <c r="M387" s="124">
        <f t="shared" si="32"/>
        <v>166</v>
      </c>
      <c r="N387" s="125">
        <f t="shared" si="33"/>
        <v>166</v>
      </c>
      <c r="O387" s="26" t="str">
        <f t="shared" si="34"/>
        <v/>
      </c>
      <c r="P387" s="27">
        <f t="shared" si="35"/>
        <v>1</v>
      </c>
    </row>
    <row r="388" spans="2:16" s="27" customFormat="1" ht="36" x14ac:dyDescent="0.3">
      <c r="B388" s="139" t="s">
        <v>211</v>
      </c>
      <c r="C388" s="25" t="s">
        <v>16</v>
      </c>
      <c r="D388" s="141" t="str">
        <f t="shared" si="30"/>
        <v>Talpiot Academic College</v>
      </c>
      <c r="E388" s="141" t="str">
        <f t="shared" si="31"/>
        <v>Israel</v>
      </c>
      <c r="F388" s="139" t="s">
        <v>1214</v>
      </c>
      <c r="G388" s="139" t="s">
        <v>1218</v>
      </c>
      <c r="H388" s="139" t="s">
        <v>131</v>
      </c>
      <c r="I388" s="139" t="s">
        <v>1228</v>
      </c>
      <c r="J388" s="75">
        <v>42995</v>
      </c>
      <c r="K388" s="75">
        <v>43005</v>
      </c>
      <c r="L388" s="29">
        <v>1</v>
      </c>
      <c r="M388" s="124">
        <f t="shared" si="32"/>
        <v>166</v>
      </c>
      <c r="N388" s="125">
        <f t="shared" si="33"/>
        <v>166</v>
      </c>
      <c r="O388" s="26" t="str">
        <f t="shared" si="34"/>
        <v/>
      </c>
      <c r="P388" s="27">
        <f t="shared" si="35"/>
        <v>1</v>
      </c>
    </row>
    <row r="389" spans="2:16" s="27" customFormat="1" ht="54" x14ac:dyDescent="0.3">
      <c r="B389" s="139" t="s">
        <v>161</v>
      </c>
      <c r="C389" s="25" t="s">
        <v>16</v>
      </c>
      <c r="D389" s="141" t="str">
        <f t="shared" si="30"/>
        <v>Talpiot Academic College</v>
      </c>
      <c r="E389" s="141" t="str">
        <f t="shared" si="31"/>
        <v>Israel</v>
      </c>
      <c r="F389" s="139" t="s">
        <v>1214</v>
      </c>
      <c r="G389" s="139" t="s">
        <v>1222</v>
      </c>
      <c r="H389" s="139" t="s">
        <v>130</v>
      </c>
      <c r="I389" s="139" t="s">
        <v>1229</v>
      </c>
      <c r="J389" s="75">
        <v>42981</v>
      </c>
      <c r="K389" s="75">
        <v>43005</v>
      </c>
      <c r="L389" s="29">
        <v>1</v>
      </c>
      <c r="M389" s="124">
        <f t="shared" si="32"/>
        <v>132</v>
      </c>
      <c r="N389" s="125">
        <f t="shared" si="33"/>
        <v>132</v>
      </c>
      <c r="O389" s="26" t="str">
        <f t="shared" si="34"/>
        <v/>
      </c>
      <c r="P389" s="27">
        <f t="shared" si="35"/>
        <v>1</v>
      </c>
    </row>
    <row r="390" spans="2:16" s="27" customFormat="1" x14ac:dyDescent="0.3">
      <c r="B390" s="139" t="s">
        <v>160</v>
      </c>
      <c r="C390" s="25" t="s">
        <v>16</v>
      </c>
      <c r="D390" s="141" t="str">
        <f t="shared" si="30"/>
        <v>Talpiot Academic College</v>
      </c>
      <c r="E390" s="141" t="str">
        <f t="shared" si="31"/>
        <v>Israel</v>
      </c>
      <c r="F390" s="139" t="s">
        <v>1214</v>
      </c>
      <c r="G390" s="139" t="s">
        <v>1215</v>
      </c>
      <c r="H390" s="139" t="s">
        <v>130</v>
      </c>
      <c r="I390" s="139" t="s">
        <v>1230</v>
      </c>
      <c r="J390" s="75">
        <v>43009</v>
      </c>
      <c r="K390" s="75">
        <v>43023</v>
      </c>
      <c r="L390" s="29">
        <v>1</v>
      </c>
      <c r="M390" s="124">
        <f t="shared" si="32"/>
        <v>132</v>
      </c>
      <c r="N390" s="125">
        <f t="shared" si="33"/>
        <v>132</v>
      </c>
      <c r="O390" s="26" t="str">
        <f t="shared" si="34"/>
        <v/>
      </c>
      <c r="P390" s="27">
        <f t="shared" si="35"/>
        <v>1</v>
      </c>
    </row>
    <row r="391" spans="2:16" s="27" customFormat="1" ht="36" x14ac:dyDescent="0.3">
      <c r="B391" s="139" t="s">
        <v>161</v>
      </c>
      <c r="C391" s="25" t="s">
        <v>16</v>
      </c>
      <c r="D391" s="141" t="str">
        <f t="shared" si="30"/>
        <v>Talpiot Academic College</v>
      </c>
      <c r="E391" s="141" t="str">
        <f t="shared" si="31"/>
        <v>Israel</v>
      </c>
      <c r="F391" s="139" t="s">
        <v>1214</v>
      </c>
      <c r="G391" s="139" t="s">
        <v>1218</v>
      </c>
      <c r="H391" s="139" t="s">
        <v>130</v>
      </c>
      <c r="I391" s="139" t="s">
        <v>1231</v>
      </c>
      <c r="J391" s="75">
        <v>43009</v>
      </c>
      <c r="K391" s="75">
        <v>43031</v>
      </c>
      <c r="L391" s="29">
        <v>1</v>
      </c>
      <c r="M391" s="124">
        <f t="shared" si="32"/>
        <v>132</v>
      </c>
      <c r="N391" s="125">
        <f t="shared" si="33"/>
        <v>132</v>
      </c>
      <c r="O391" s="26" t="str">
        <f t="shared" si="34"/>
        <v/>
      </c>
      <c r="P391" s="27">
        <f t="shared" si="35"/>
        <v>1</v>
      </c>
    </row>
    <row r="392" spans="2:16" s="27" customFormat="1" ht="72" x14ac:dyDescent="0.3">
      <c r="B392" s="139" t="s">
        <v>160</v>
      </c>
      <c r="C392" s="25" t="s">
        <v>16</v>
      </c>
      <c r="D392" s="141" t="str">
        <f t="shared" ref="D392:D411" si="36">IFERROR(IF(VLOOKUP(C392,PartnerN°Ref,2,FALSE)=0,"",VLOOKUP(C392,PartnerN°Ref,2,FALSE)),"")</f>
        <v>Talpiot Academic College</v>
      </c>
      <c r="E392" s="141" t="str">
        <f t="shared" ref="E392:E411" si="37">IFERROR(IF(VLOOKUP(C392,PartnerN°Ref,3,FALSE)=0,"",VLOOKUP(C392,PartnerN°Ref,3,FALSE)),"")</f>
        <v>Israel</v>
      </c>
      <c r="F392" s="139" t="s">
        <v>1214</v>
      </c>
      <c r="G392" s="139" t="s">
        <v>1222</v>
      </c>
      <c r="H392" s="139" t="s">
        <v>130</v>
      </c>
      <c r="I392" s="139" t="s">
        <v>1232</v>
      </c>
      <c r="J392" s="75">
        <v>43009</v>
      </c>
      <c r="K392" s="75">
        <v>43039</v>
      </c>
      <c r="L392" s="29">
        <v>3</v>
      </c>
      <c r="M392" s="124">
        <f t="shared" ref="M392:M411" si="38">IF(O392="Error",0,IFERROR(INDEX(Rates,MATCH(E392,CountryALL,0),MATCH(H392,Category,0)),0))</f>
        <v>132</v>
      </c>
      <c r="N392" s="125">
        <f t="shared" ref="N392:N411" si="39">IF(O392="Error",0,IF(L392&gt;((K392-J392)+1),((K392-J392)+1)*M392,L392*M392))</f>
        <v>396</v>
      </c>
      <c r="O392" s="26" t="str">
        <f t="shared" ref="O392:O411" si="40">IF(OR(COUNTBLANK(B392:L392)&gt;0,COUNTIF(WorkPackage,B392)=0,COUNTIF(PartnerN°,C392)=0,COUNTIF(CountryALL,E392)=0,COUNTIF(StaffCat,H392)=0,(K392-J392)&lt;0,ISNUMBER(L392)=FALSE,IF(ISNUMBER(L392)=TRUE,L392=INT(L392*1)/1=FALSE)),"Error","")</f>
        <v/>
      </c>
      <c r="P392" s="27">
        <f t="shared" ref="P392:P411" si="41">IF(L392&gt;(K392-J392)+1,(K392-J392)+1,L392)</f>
        <v>3</v>
      </c>
    </row>
    <row r="393" spans="2:16" s="27" customFormat="1" x14ac:dyDescent="0.3">
      <c r="B393" s="139" t="s">
        <v>162</v>
      </c>
      <c r="C393" s="25" t="s">
        <v>16</v>
      </c>
      <c r="D393" s="141" t="str">
        <f t="shared" si="36"/>
        <v>Talpiot Academic College</v>
      </c>
      <c r="E393" s="141" t="str">
        <f t="shared" si="37"/>
        <v>Israel</v>
      </c>
      <c r="F393" s="139" t="s">
        <v>1214</v>
      </c>
      <c r="G393" s="139" t="s">
        <v>1215</v>
      </c>
      <c r="H393" s="139" t="s">
        <v>208</v>
      </c>
      <c r="I393" s="139" t="s">
        <v>1233</v>
      </c>
      <c r="J393" s="75">
        <v>43065</v>
      </c>
      <c r="K393" s="75">
        <v>43067</v>
      </c>
      <c r="L393" s="29">
        <v>3</v>
      </c>
      <c r="M393" s="124">
        <f t="shared" si="38"/>
        <v>92</v>
      </c>
      <c r="N393" s="125">
        <f t="shared" si="39"/>
        <v>276</v>
      </c>
      <c r="O393" s="26" t="str">
        <f t="shared" si="40"/>
        <v/>
      </c>
      <c r="P393" s="27">
        <f t="shared" si="41"/>
        <v>3</v>
      </c>
    </row>
    <row r="394" spans="2:16" s="27" customFormat="1" ht="36" x14ac:dyDescent="0.3">
      <c r="B394" s="139" t="s">
        <v>160</v>
      </c>
      <c r="C394" s="25" t="s">
        <v>16</v>
      </c>
      <c r="D394" s="141" t="str">
        <f t="shared" si="36"/>
        <v>Talpiot Academic College</v>
      </c>
      <c r="E394" s="141" t="str">
        <f t="shared" si="37"/>
        <v>Israel</v>
      </c>
      <c r="F394" s="139" t="s">
        <v>1214</v>
      </c>
      <c r="G394" s="139" t="s">
        <v>1218</v>
      </c>
      <c r="H394" s="139" t="s">
        <v>131</v>
      </c>
      <c r="I394" s="139" t="s">
        <v>1234</v>
      </c>
      <c r="J394" s="75">
        <v>43046</v>
      </c>
      <c r="K394" s="75">
        <v>43065</v>
      </c>
      <c r="L394" s="29">
        <v>2</v>
      </c>
      <c r="M394" s="124">
        <f t="shared" si="38"/>
        <v>166</v>
      </c>
      <c r="N394" s="125">
        <f t="shared" si="39"/>
        <v>332</v>
      </c>
      <c r="O394" s="26" t="str">
        <f t="shared" si="40"/>
        <v/>
      </c>
      <c r="P394" s="27">
        <f t="shared" si="41"/>
        <v>2</v>
      </c>
    </row>
    <row r="395" spans="2:16" s="27" customFormat="1" ht="108" x14ac:dyDescent="0.3">
      <c r="B395" s="139" t="s">
        <v>160</v>
      </c>
      <c r="C395" s="25" t="s">
        <v>16</v>
      </c>
      <c r="D395" s="141" t="str">
        <f t="shared" si="36"/>
        <v>Talpiot Academic College</v>
      </c>
      <c r="E395" s="141" t="str">
        <f t="shared" si="37"/>
        <v>Israel</v>
      </c>
      <c r="F395" s="139" t="s">
        <v>1214</v>
      </c>
      <c r="G395" s="139" t="s">
        <v>1222</v>
      </c>
      <c r="H395" s="139" t="s">
        <v>130</v>
      </c>
      <c r="I395" s="139" t="s">
        <v>1235</v>
      </c>
      <c r="J395" s="75">
        <v>43040</v>
      </c>
      <c r="K395" s="75">
        <v>43067</v>
      </c>
      <c r="L395" s="29">
        <v>2</v>
      </c>
      <c r="M395" s="124">
        <f t="shared" si="38"/>
        <v>132</v>
      </c>
      <c r="N395" s="125">
        <f t="shared" si="39"/>
        <v>264</v>
      </c>
      <c r="O395" s="26" t="str">
        <f t="shared" si="40"/>
        <v/>
      </c>
      <c r="P395" s="27">
        <f t="shared" si="41"/>
        <v>2</v>
      </c>
    </row>
    <row r="396" spans="2:16" s="27" customFormat="1" ht="54" x14ac:dyDescent="0.3">
      <c r="B396" s="139" t="s">
        <v>161</v>
      </c>
      <c r="C396" s="25" t="s">
        <v>16</v>
      </c>
      <c r="D396" s="141" t="str">
        <f t="shared" si="36"/>
        <v>Talpiot Academic College</v>
      </c>
      <c r="E396" s="141" t="str">
        <f t="shared" si="37"/>
        <v>Israel</v>
      </c>
      <c r="F396" s="139" t="s">
        <v>1214</v>
      </c>
      <c r="G396" s="139" t="s">
        <v>1218</v>
      </c>
      <c r="H396" s="139" t="s">
        <v>130</v>
      </c>
      <c r="I396" s="139" t="s">
        <v>1236</v>
      </c>
      <c r="J396" s="75">
        <v>43086</v>
      </c>
      <c r="K396" s="75">
        <v>43096</v>
      </c>
      <c r="L396" s="29">
        <v>1</v>
      </c>
      <c r="M396" s="124">
        <f t="shared" si="38"/>
        <v>132</v>
      </c>
      <c r="N396" s="125">
        <f t="shared" si="39"/>
        <v>132</v>
      </c>
      <c r="O396" s="26" t="str">
        <f t="shared" si="40"/>
        <v/>
      </c>
      <c r="P396" s="27">
        <f t="shared" si="41"/>
        <v>1</v>
      </c>
    </row>
    <row r="397" spans="2:16" s="27" customFormat="1" ht="36" x14ac:dyDescent="0.3">
      <c r="B397" s="139" t="s">
        <v>210</v>
      </c>
      <c r="C397" s="25" t="s">
        <v>16</v>
      </c>
      <c r="D397" s="141" t="str">
        <f t="shared" si="36"/>
        <v>Talpiot Academic College</v>
      </c>
      <c r="E397" s="141" t="str">
        <f t="shared" si="37"/>
        <v>Israel</v>
      </c>
      <c r="F397" s="139" t="s">
        <v>1214</v>
      </c>
      <c r="G397" s="139" t="s">
        <v>1215</v>
      </c>
      <c r="H397" s="139" t="s">
        <v>131</v>
      </c>
      <c r="I397" s="139" t="s">
        <v>1237</v>
      </c>
      <c r="J397" s="75">
        <v>43073</v>
      </c>
      <c r="K397" s="75">
        <v>43096</v>
      </c>
      <c r="L397" s="29">
        <v>1</v>
      </c>
      <c r="M397" s="124">
        <f t="shared" si="38"/>
        <v>166</v>
      </c>
      <c r="N397" s="125">
        <f t="shared" si="39"/>
        <v>166</v>
      </c>
      <c r="O397" s="26" t="str">
        <f t="shared" si="40"/>
        <v/>
      </c>
      <c r="P397" s="27">
        <f t="shared" si="41"/>
        <v>1</v>
      </c>
    </row>
    <row r="398" spans="2:16" s="27" customFormat="1" ht="54" x14ac:dyDescent="0.3">
      <c r="B398" s="139" t="s">
        <v>160</v>
      </c>
      <c r="C398" s="25" t="s">
        <v>16</v>
      </c>
      <c r="D398" s="141" t="str">
        <f t="shared" si="36"/>
        <v>Talpiot Academic College</v>
      </c>
      <c r="E398" s="141" t="str">
        <f t="shared" si="37"/>
        <v>Israel</v>
      </c>
      <c r="F398" s="139" t="s">
        <v>1214</v>
      </c>
      <c r="G398" s="139" t="s">
        <v>1222</v>
      </c>
      <c r="H398" s="139" t="s">
        <v>130</v>
      </c>
      <c r="I398" s="139" t="s">
        <v>1238</v>
      </c>
      <c r="J398" s="75">
        <v>43089</v>
      </c>
      <c r="K398" s="75">
        <v>43095</v>
      </c>
      <c r="L398" s="29">
        <v>1</v>
      </c>
      <c r="M398" s="124">
        <f t="shared" si="38"/>
        <v>132</v>
      </c>
      <c r="N398" s="125">
        <f t="shared" si="39"/>
        <v>132</v>
      </c>
      <c r="O398" s="26" t="str">
        <f t="shared" si="40"/>
        <v/>
      </c>
      <c r="P398" s="27">
        <f t="shared" si="41"/>
        <v>1</v>
      </c>
    </row>
    <row r="399" spans="2:16" s="27" customFormat="1" ht="72" x14ac:dyDescent="0.3">
      <c r="B399" s="139" t="s">
        <v>211</v>
      </c>
      <c r="C399" s="25" t="s">
        <v>16</v>
      </c>
      <c r="D399" s="141" t="str">
        <f t="shared" si="36"/>
        <v>Talpiot Academic College</v>
      </c>
      <c r="E399" s="141" t="str">
        <f t="shared" si="37"/>
        <v>Israel</v>
      </c>
      <c r="F399" s="139" t="s">
        <v>1214</v>
      </c>
      <c r="G399" s="139" t="s">
        <v>1218</v>
      </c>
      <c r="H399" s="139" t="s">
        <v>130</v>
      </c>
      <c r="I399" s="139" t="s">
        <v>1239</v>
      </c>
      <c r="J399" s="75">
        <v>43108</v>
      </c>
      <c r="K399" s="75">
        <v>43125</v>
      </c>
      <c r="L399" s="29">
        <v>1</v>
      </c>
      <c r="M399" s="124">
        <f t="shared" si="38"/>
        <v>132</v>
      </c>
      <c r="N399" s="125">
        <f t="shared" si="39"/>
        <v>132</v>
      </c>
      <c r="O399" s="26" t="str">
        <f t="shared" si="40"/>
        <v/>
      </c>
      <c r="P399" s="27">
        <f t="shared" si="41"/>
        <v>1</v>
      </c>
    </row>
    <row r="400" spans="2:16" s="27" customFormat="1" ht="54" x14ac:dyDescent="0.3">
      <c r="B400" s="139" t="s">
        <v>160</v>
      </c>
      <c r="C400" s="25" t="s">
        <v>16</v>
      </c>
      <c r="D400" s="141" t="str">
        <f t="shared" si="36"/>
        <v>Talpiot Academic College</v>
      </c>
      <c r="E400" s="141" t="str">
        <f t="shared" si="37"/>
        <v>Israel</v>
      </c>
      <c r="F400" s="139" t="s">
        <v>1214</v>
      </c>
      <c r="G400" s="139" t="s">
        <v>1222</v>
      </c>
      <c r="H400" s="139" t="s">
        <v>130</v>
      </c>
      <c r="I400" s="139" t="s">
        <v>1240</v>
      </c>
      <c r="J400" s="75">
        <v>43102</v>
      </c>
      <c r="K400" s="75">
        <v>43123</v>
      </c>
      <c r="L400" s="29">
        <v>1</v>
      </c>
      <c r="M400" s="124">
        <f t="shared" si="38"/>
        <v>132</v>
      </c>
      <c r="N400" s="125">
        <f t="shared" si="39"/>
        <v>132</v>
      </c>
      <c r="O400" s="26" t="str">
        <f t="shared" si="40"/>
        <v/>
      </c>
      <c r="P400" s="27">
        <f t="shared" si="41"/>
        <v>1</v>
      </c>
    </row>
    <row r="401" spans="2:16" s="27" customFormat="1" ht="54" x14ac:dyDescent="0.3">
      <c r="B401" s="139" t="s">
        <v>210</v>
      </c>
      <c r="C401" s="25" t="s">
        <v>16</v>
      </c>
      <c r="D401" s="141" t="str">
        <f t="shared" si="36"/>
        <v>Talpiot Academic College</v>
      </c>
      <c r="E401" s="141" t="str">
        <f t="shared" si="37"/>
        <v>Israel</v>
      </c>
      <c r="F401" s="139" t="s">
        <v>1214</v>
      </c>
      <c r="G401" s="139" t="s">
        <v>1215</v>
      </c>
      <c r="H401" s="139" t="s">
        <v>130</v>
      </c>
      <c r="I401" s="139" t="s">
        <v>1241</v>
      </c>
      <c r="J401" s="75">
        <v>43102</v>
      </c>
      <c r="K401" s="75">
        <v>43188</v>
      </c>
      <c r="L401" s="29">
        <v>3</v>
      </c>
      <c r="M401" s="124">
        <f t="shared" si="38"/>
        <v>132</v>
      </c>
      <c r="N401" s="125">
        <f t="shared" si="39"/>
        <v>396</v>
      </c>
      <c r="O401" s="26" t="str">
        <f t="shared" si="40"/>
        <v/>
      </c>
      <c r="P401" s="27">
        <f t="shared" si="41"/>
        <v>3</v>
      </c>
    </row>
    <row r="402" spans="2:16" s="27" customFormat="1" ht="36" x14ac:dyDescent="0.3">
      <c r="B402" s="139" t="s">
        <v>160</v>
      </c>
      <c r="C402" s="25" t="s">
        <v>16</v>
      </c>
      <c r="D402" s="141" t="str">
        <f t="shared" si="36"/>
        <v>Talpiot Academic College</v>
      </c>
      <c r="E402" s="141" t="str">
        <f t="shared" si="37"/>
        <v>Israel</v>
      </c>
      <c r="F402" s="139" t="s">
        <v>1214</v>
      </c>
      <c r="G402" s="139" t="s">
        <v>1215</v>
      </c>
      <c r="H402" s="139" t="s">
        <v>130</v>
      </c>
      <c r="I402" s="139" t="s">
        <v>1242</v>
      </c>
      <c r="J402" s="75">
        <v>43070</v>
      </c>
      <c r="K402" s="75">
        <v>43188</v>
      </c>
      <c r="L402" s="29">
        <v>2</v>
      </c>
      <c r="M402" s="124">
        <f t="shared" si="38"/>
        <v>132</v>
      </c>
      <c r="N402" s="125">
        <f t="shared" si="39"/>
        <v>264</v>
      </c>
      <c r="O402" s="26" t="str">
        <f t="shared" si="40"/>
        <v/>
      </c>
      <c r="P402" s="27">
        <f t="shared" si="41"/>
        <v>2</v>
      </c>
    </row>
    <row r="403" spans="2:16" s="27" customFormat="1" ht="72" x14ac:dyDescent="0.3">
      <c r="B403" s="139" t="s">
        <v>211</v>
      </c>
      <c r="C403" s="25" t="s">
        <v>16</v>
      </c>
      <c r="D403" s="141" t="str">
        <f t="shared" si="36"/>
        <v>Talpiot Academic College</v>
      </c>
      <c r="E403" s="141" t="str">
        <f t="shared" si="37"/>
        <v>Israel</v>
      </c>
      <c r="F403" s="139" t="s">
        <v>1214</v>
      </c>
      <c r="G403" s="139" t="s">
        <v>1218</v>
      </c>
      <c r="H403" s="139" t="s">
        <v>130</v>
      </c>
      <c r="I403" s="139" t="s">
        <v>1243</v>
      </c>
      <c r="J403" s="75">
        <v>43137</v>
      </c>
      <c r="K403" s="75">
        <v>43188</v>
      </c>
      <c r="L403" s="29">
        <v>2</v>
      </c>
      <c r="M403" s="124">
        <f t="shared" si="38"/>
        <v>132</v>
      </c>
      <c r="N403" s="125">
        <f t="shared" si="39"/>
        <v>264</v>
      </c>
      <c r="O403" s="26" t="str">
        <f t="shared" si="40"/>
        <v/>
      </c>
      <c r="P403" s="27">
        <f t="shared" si="41"/>
        <v>2</v>
      </c>
    </row>
    <row r="404" spans="2:16" s="27" customFormat="1" ht="90" x14ac:dyDescent="0.3">
      <c r="B404" s="139" t="s">
        <v>160</v>
      </c>
      <c r="C404" s="25" t="s">
        <v>16</v>
      </c>
      <c r="D404" s="141" t="str">
        <f t="shared" si="36"/>
        <v>Talpiot Academic College</v>
      </c>
      <c r="E404" s="141" t="str">
        <f t="shared" si="37"/>
        <v>Israel</v>
      </c>
      <c r="F404" s="139" t="s">
        <v>1214</v>
      </c>
      <c r="G404" s="139" t="s">
        <v>1222</v>
      </c>
      <c r="H404" s="139" t="s">
        <v>130</v>
      </c>
      <c r="I404" s="139" t="s">
        <v>1244</v>
      </c>
      <c r="J404" s="75">
        <v>43137</v>
      </c>
      <c r="K404" s="75">
        <v>43188</v>
      </c>
      <c r="L404" s="29">
        <v>2</v>
      </c>
      <c r="M404" s="124">
        <f t="shared" si="38"/>
        <v>132</v>
      </c>
      <c r="N404" s="125">
        <f t="shared" si="39"/>
        <v>264</v>
      </c>
      <c r="O404" s="26" t="str">
        <f t="shared" si="40"/>
        <v/>
      </c>
      <c r="P404" s="27">
        <f t="shared" si="41"/>
        <v>2</v>
      </c>
    </row>
    <row r="405" spans="2:16" s="27" customFormat="1" x14ac:dyDescent="0.3">
      <c r="B405" s="139"/>
      <c r="C405" s="25"/>
      <c r="D405" s="141" t="str">
        <f t="shared" si="36"/>
        <v/>
      </c>
      <c r="E405" s="141" t="str">
        <f t="shared" si="37"/>
        <v/>
      </c>
      <c r="F405" s="139"/>
      <c r="G405" s="139"/>
      <c r="H405" s="139"/>
      <c r="I405" s="139"/>
      <c r="J405" s="75"/>
      <c r="K405" s="75"/>
      <c r="L405" s="29">
        <v>0</v>
      </c>
      <c r="M405" s="124">
        <f t="shared" si="38"/>
        <v>0</v>
      </c>
      <c r="N405" s="125">
        <f t="shared" si="39"/>
        <v>0</v>
      </c>
      <c r="O405" s="26" t="str">
        <f t="shared" si="40"/>
        <v>Error</v>
      </c>
      <c r="P405" s="27">
        <f t="shared" si="41"/>
        <v>0</v>
      </c>
    </row>
    <row r="406" spans="2:16" s="27" customFormat="1" ht="54" x14ac:dyDescent="0.3">
      <c r="B406" s="139" t="s">
        <v>161</v>
      </c>
      <c r="C406" s="25" t="s">
        <v>17</v>
      </c>
      <c r="D406" s="141" t="str">
        <f t="shared" si="36"/>
        <v>The University of Salzburg</v>
      </c>
      <c r="E406" s="141" t="str">
        <f t="shared" si="37"/>
        <v>Austria</v>
      </c>
      <c r="F406" s="139" t="s">
        <v>1301</v>
      </c>
      <c r="G406" s="139" t="s">
        <v>1302</v>
      </c>
      <c r="H406" s="139" t="s">
        <v>130</v>
      </c>
      <c r="I406" s="139" t="s">
        <v>1303</v>
      </c>
      <c r="J406" s="75">
        <v>42856</v>
      </c>
      <c r="K406" s="75">
        <v>43131</v>
      </c>
      <c r="L406" s="29">
        <v>22</v>
      </c>
      <c r="M406" s="124">
        <f t="shared" si="38"/>
        <v>241</v>
      </c>
      <c r="N406" s="125">
        <f t="shared" si="39"/>
        <v>5302</v>
      </c>
      <c r="O406" s="26" t="str">
        <f t="shared" si="40"/>
        <v/>
      </c>
      <c r="P406" s="27">
        <f t="shared" si="41"/>
        <v>22</v>
      </c>
    </row>
    <row r="407" spans="2:16" s="27" customFormat="1" x14ac:dyDescent="0.3">
      <c r="B407" s="139" t="s">
        <v>162</v>
      </c>
      <c r="C407" s="25" t="s">
        <v>17</v>
      </c>
      <c r="D407" s="141" t="str">
        <f t="shared" si="36"/>
        <v>The University of Salzburg</v>
      </c>
      <c r="E407" s="141" t="str">
        <f t="shared" si="37"/>
        <v>Austria</v>
      </c>
      <c r="F407" s="139" t="s">
        <v>1304</v>
      </c>
      <c r="G407" s="139" t="s">
        <v>1305</v>
      </c>
      <c r="H407" s="139" t="s">
        <v>208</v>
      </c>
      <c r="I407" s="139" t="s">
        <v>1306</v>
      </c>
      <c r="J407" s="75">
        <v>42870</v>
      </c>
      <c r="K407" s="75">
        <v>43190</v>
      </c>
      <c r="L407" s="29">
        <v>10</v>
      </c>
      <c r="M407" s="124">
        <f t="shared" si="38"/>
        <v>157</v>
      </c>
      <c r="N407" s="125">
        <f t="shared" si="39"/>
        <v>1570</v>
      </c>
      <c r="O407" s="26" t="str">
        <f t="shared" si="40"/>
        <v/>
      </c>
      <c r="P407" s="27">
        <f t="shared" si="41"/>
        <v>10</v>
      </c>
    </row>
    <row r="408" spans="2:16" s="27" customFormat="1" x14ac:dyDescent="0.3">
      <c r="B408" s="139" t="s">
        <v>161</v>
      </c>
      <c r="C408" s="25" t="s">
        <v>17</v>
      </c>
      <c r="D408" s="141" t="str">
        <f t="shared" si="36"/>
        <v>The University of Salzburg</v>
      </c>
      <c r="E408" s="141" t="str">
        <f t="shared" si="37"/>
        <v>Austria</v>
      </c>
      <c r="F408" s="139" t="s">
        <v>1307</v>
      </c>
      <c r="G408" s="139" t="s">
        <v>1308</v>
      </c>
      <c r="H408" s="139" t="s">
        <v>130</v>
      </c>
      <c r="I408" s="139" t="s">
        <v>1309</v>
      </c>
      <c r="J408" s="75">
        <v>42675</v>
      </c>
      <c r="K408" s="75">
        <v>42704</v>
      </c>
      <c r="L408" s="29">
        <v>5</v>
      </c>
      <c r="M408" s="124">
        <f t="shared" si="38"/>
        <v>241</v>
      </c>
      <c r="N408" s="125">
        <f t="shared" si="39"/>
        <v>1205</v>
      </c>
      <c r="O408" s="26" t="str">
        <f t="shared" si="40"/>
        <v/>
      </c>
      <c r="P408" s="27">
        <f t="shared" si="41"/>
        <v>5</v>
      </c>
    </row>
    <row r="409" spans="2:16" s="27" customFormat="1" ht="54" x14ac:dyDescent="0.3">
      <c r="B409" s="139" t="s">
        <v>160</v>
      </c>
      <c r="C409" s="25" t="s">
        <v>17</v>
      </c>
      <c r="D409" s="141" t="str">
        <f t="shared" si="36"/>
        <v>The University of Salzburg</v>
      </c>
      <c r="E409" s="141" t="str">
        <f t="shared" si="37"/>
        <v>Austria</v>
      </c>
      <c r="F409" s="139" t="s">
        <v>1310</v>
      </c>
      <c r="G409" s="139" t="s">
        <v>1305</v>
      </c>
      <c r="H409" s="139" t="s">
        <v>130</v>
      </c>
      <c r="I409" s="139" t="s">
        <v>1311</v>
      </c>
      <c r="J409" s="75">
        <v>42870</v>
      </c>
      <c r="K409" s="75">
        <v>43190</v>
      </c>
      <c r="L409" s="29">
        <v>39</v>
      </c>
      <c r="M409" s="124">
        <f t="shared" si="38"/>
        <v>241</v>
      </c>
      <c r="N409" s="125">
        <f t="shared" si="39"/>
        <v>9399</v>
      </c>
      <c r="O409" s="26" t="str">
        <f t="shared" si="40"/>
        <v/>
      </c>
      <c r="P409" s="27">
        <f t="shared" si="41"/>
        <v>39</v>
      </c>
    </row>
    <row r="410" spans="2:16" s="27" customFormat="1" x14ac:dyDescent="0.3">
      <c r="B410" s="139"/>
      <c r="C410" s="25"/>
      <c r="D410" s="141" t="str">
        <f t="shared" si="36"/>
        <v/>
      </c>
      <c r="E410" s="141" t="str">
        <f t="shared" si="37"/>
        <v/>
      </c>
      <c r="F410" s="139"/>
      <c r="G410" s="139"/>
      <c r="H410" s="139"/>
      <c r="I410" s="139"/>
      <c r="J410" s="75"/>
      <c r="K410" s="75"/>
      <c r="L410" s="29">
        <v>0</v>
      </c>
      <c r="M410" s="124">
        <f t="shared" si="38"/>
        <v>0</v>
      </c>
      <c r="N410" s="125">
        <f t="shared" si="39"/>
        <v>0</v>
      </c>
      <c r="O410" s="26" t="str">
        <f t="shared" si="40"/>
        <v>Error</v>
      </c>
      <c r="P410" s="27">
        <f t="shared" si="41"/>
        <v>0</v>
      </c>
    </row>
    <row r="411" spans="2:16" s="27" customFormat="1" x14ac:dyDescent="0.3">
      <c r="B411" s="139"/>
      <c r="C411" s="25"/>
      <c r="D411" s="141" t="str">
        <f t="shared" si="36"/>
        <v/>
      </c>
      <c r="E411" s="141" t="str">
        <f t="shared" si="37"/>
        <v/>
      </c>
      <c r="F411" s="139"/>
      <c r="G411" s="139"/>
      <c r="H411" s="139"/>
      <c r="I411" s="139"/>
      <c r="J411" s="75"/>
      <c r="K411" s="75"/>
      <c r="L411" s="29">
        <v>0</v>
      </c>
      <c r="M411" s="124">
        <f t="shared" si="38"/>
        <v>0</v>
      </c>
      <c r="N411" s="125">
        <f t="shared" si="39"/>
        <v>0</v>
      </c>
      <c r="O411" s="26" t="str">
        <f t="shared" si="40"/>
        <v>Error</v>
      </c>
      <c r="P411" s="27">
        <f t="shared" si="41"/>
        <v>0</v>
      </c>
    </row>
  </sheetData>
  <sheetProtection password="E359" sheet="1" objects="1" scenarios="1" selectLockedCells="1"/>
  <dataConsolidate/>
  <mergeCells count="4">
    <mergeCell ref="B2:O2"/>
    <mergeCell ref="B4:C5"/>
    <mergeCell ref="D4:D5"/>
    <mergeCell ref="E4:E5"/>
  </mergeCells>
  <conditionalFormatting sqref="O8:O9">
    <cfRule type="containsText" dxfId="3646" priority="2353" operator="containsText" text="Error">
      <formula>NOT(ISERROR(SEARCH("Error",O8)))</formula>
    </cfRule>
  </conditionalFormatting>
  <conditionalFormatting sqref="N8">
    <cfRule type="expression" dxfId="3645" priority="1742">
      <formula>L8&gt;(K8-J8)+1</formula>
    </cfRule>
  </conditionalFormatting>
  <conditionalFormatting sqref="E4:E5">
    <cfRule type="cellIs" dxfId="3644" priority="1746" operator="equal">
      <formula>"Exceeds Grant Awarded + 10%"</formula>
    </cfRule>
  </conditionalFormatting>
  <conditionalFormatting sqref="E8:E9">
    <cfRule type="expression" dxfId="3643" priority="1744">
      <formula>COUNTIF(CountryALL,E8)=0</formula>
    </cfRule>
  </conditionalFormatting>
  <conditionalFormatting sqref="D8:D9">
    <cfRule type="cellIs" dxfId="3642" priority="1743" operator="equal">
      <formula>""</formula>
    </cfRule>
  </conditionalFormatting>
  <conditionalFormatting sqref="N9">
    <cfRule type="expression" dxfId="3641" priority="1685">
      <formula>L9&gt;(K9-J9)+1</formula>
    </cfRule>
  </conditionalFormatting>
  <conditionalFormatting sqref="O10">
    <cfRule type="containsText" dxfId="3640" priority="1608" operator="containsText" text="Error">
      <formula>NOT(ISERROR(SEARCH("Error",O10)))</formula>
    </cfRule>
  </conditionalFormatting>
  <conditionalFormatting sqref="N10">
    <cfRule type="expression" dxfId="3639" priority="1605">
      <formula>L10&gt;(K10-J10)+1</formula>
    </cfRule>
  </conditionalFormatting>
  <conditionalFormatting sqref="E10">
    <cfRule type="expression" dxfId="3638" priority="1607">
      <formula>COUNTIF(CountryALL,E10)=0</formula>
    </cfRule>
  </conditionalFormatting>
  <conditionalFormatting sqref="D10">
    <cfRule type="cellIs" dxfId="3637" priority="1606" operator="equal">
      <formula>""</formula>
    </cfRule>
  </conditionalFormatting>
  <conditionalFormatting sqref="O11">
    <cfRule type="containsText" dxfId="3636" priority="1604" operator="containsText" text="Error">
      <formula>NOT(ISERROR(SEARCH("Error",O11)))</formula>
    </cfRule>
  </conditionalFormatting>
  <conditionalFormatting sqref="N11">
    <cfRule type="expression" dxfId="3635" priority="1601">
      <formula>L11&gt;(K11-J11)+1</formula>
    </cfRule>
  </conditionalFormatting>
  <conditionalFormatting sqref="E11">
    <cfRule type="expression" dxfId="3634" priority="1603">
      <formula>COUNTIF(CountryALL,E11)=0</formula>
    </cfRule>
  </conditionalFormatting>
  <conditionalFormatting sqref="D11">
    <cfRule type="cellIs" dxfId="3633" priority="1602" operator="equal">
      <formula>""</formula>
    </cfRule>
  </conditionalFormatting>
  <conditionalFormatting sqref="O12">
    <cfRule type="containsText" dxfId="3632" priority="1600" operator="containsText" text="Error">
      <formula>NOT(ISERROR(SEARCH("Error",O12)))</formula>
    </cfRule>
  </conditionalFormatting>
  <conditionalFormatting sqref="N12">
    <cfRule type="expression" dxfId="3631" priority="1597">
      <formula>L12&gt;(K12-J12)+1</formula>
    </cfRule>
  </conditionalFormatting>
  <conditionalFormatting sqref="E12">
    <cfRule type="expression" dxfId="3630" priority="1599">
      <formula>COUNTIF(CountryALL,E12)=0</formula>
    </cfRule>
  </conditionalFormatting>
  <conditionalFormatting sqref="D12">
    <cfRule type="cellIs" dxfId="3629" priority="1598" operator="equal">
      <formula>""</formula>
    </cfRule>
  </conditionalFormatting>
  <conditionalFormatting sqref="O13">
    <cfRule type="containsText" dxfId="3628" priority="1596" operator="containsText" text="Error">
      <formula>NOT(ISERROR(SEARCH("Error",O13)))</formula>
    </cfRule>
  </conditionalFormatting>
  <conditionalFormatting sqref="N13">
    <cfRule type="expression" dxfId="3627" priority="1593">
      <formula>L13&gt;(K13-J13)+1</formula>
    </cfRule>
  </conditionalFormatting>
  <conditionalFormatting sqref="E13">
    <cfRule type="expression" dxfId="3626" priority="1595">
      <formula>COUNTIF(CountryALL,E13)=0</formula>
    </cfRule>
  </conditionalFormatting>
  <conditionalFormatting sqref="D13">
    <cfRule type="cellIs" dxfId="3625" priority="1594" operator="equal">
      <formula>""</formula>
    </cfRule>
  </conditionalFormatting>
  <conditionalFormatting sqref="O14">
    <cfRule type="containsText" dxfId="3624" priority="1592" operator="containsText" text="Error">
      <formula>NOT(ISERROR(SEARCH("Error",O14)))</formula>
    </cfRule>
  </conditionalFormatting>
  <conditionalFormatting sqref="N14">
    <cfRule type="expression" dxfId="3623" priority="1589">
      <formula>L14&gt;(K14-J14)+1</formula>
    </cfRule>
  </conditionalFormatting>
  <conditionalFormatting sqref="E14">
    <cfRule type="expression" dxfId="3622" priority="1591">
      <formula>COUNTIF(CountryALL,E14)=0</formula>
    </cfRule>
  </conditionalFormatting>
  <conditionalFormatting sqref="D14">
    <cfRule type="cellIs" dxfId="3621" priority="1590" operator="equal">
      <formula>""</formula>
    </cfRule>
  </conditionalFormatting>
  <conditionalFormatting sqref="O15">
    <cfRule type="containsText" dxfId="3620" priority="1588" operator="containsText" text="Error">
      <formula>NOT(ISERROR(SEARCH("Error",O15)))</formula>
    </cfRule>
  </conditionalFormatting>
  <conditionalFormatting sqref="N15">
    <cfRule type="expression" dxfId="3619" priority="1585">
      <formula>L15&gt;(K15-J15)+1</formula>
    </cfRule>
  </conditionalFormatting>
  <conditionalFormatting sqref="E15">
    <cfRule type="expression" dxfId="3618" priority="1587">
      <formula>COUNTIF(CountryALL,E15)=0</formula>
    </cfRule>
  </conditionalFormatting>
  <conditionalFormatting sqref="D15">
    <cfRule type="cellIs" dxfId="3617" priority="1586" operator="equal">
      <formula>""</formula>
    </cfRule>
  </conditionalFormatting>
  <conditionalFormatting sqref="O16">
    <cfRule type="containsText" dxfId="3616" priority="1584" operator="containsText" text="Error">
      <formula>NOT(ISERROR(SEARCH("Error",O16)))</formula>
    </cfRule>
  </conditionalFormatting>
  <conditionalFormatting sqref="N16">
    <cfRule type="expression" dxfId="3615" priority="1581">
      <formula>L16&gt;(K16-J16)+1</formula>
    </cfRule>
  </conditionalFormatting>
  <conditionalFormatting sqref="E16">
    <cfRule type="expression" dxfId="3614" priority="1583">
      <formula>COUNTIF(CountryALL,E16)=0</formula>
    </cfRule>
  </conditionalFormatting>
  <conditionalFormatting sqref="D16">
    <cfRule type="cellIs" dxfId="3613" priority="1582" operator="equal">
      <formula>""</formula>
    </cfRule>
  </conditionalFormatting>
  <conditionalFormatting sqref="O17">
    <cfRule type="containsText" dxfId="3612" priority="1580" operator="containsText" text="Error">
      <formula>NOT(ISERROR(SEARCH("Error",O17)))</formula>
    </cfRule>
  </conditionalFormatting>
  <conditionalFormatting sqref="N17">
    <cfRule type="expression" dxfId="3611" priority="1577">
      <formula>L17&gt;(K17-J17)+1</formula>
    </cfRule>
  </conditionalFormatting>
  <conditionalFormatting sqref="E17">
    <cfRule type="expression" dxfId="3610" priority="1579">
      <formula>COUNTIF(CountryALL,E17)=0</formula>
    </cfRule>
  </conditionalFormatting>
  <conditionalFormatting sqref="D17">
    <cfRule type="cellIs" dxfId="3609" priority="1578" operator="equal">
      <formula>""</formula>
    </cfRule>
  </conditionalFormatting>
  <conditionalFormatting sqref="O18">
    <cfRule type="containsText" dxfId="3608" priority="1576" operator="containsText" text="Error">
      <formula>NOT(ISERROR(SEARCH("Error",O18)))</formula>
    </cfRule>
  </conditionalFormatting>
  <conditionalFormatting sqref="N18">
    <cfRule type="expression" dxfId="3607" priority="1573">
      <formula>L18&gt;(K18-J18)+1</formula>
    </cfRule>
  </conditionalFormatting>
  <conditionalFormatting sqref="E18">
    <cfRule type="expression" dxfId="3606" priority="1575">
      <formula>COUNTIF(CountryALL,E18)=0</formula>
    </cfRule>
  </conditionalFormatting>
  <conditionalFormatting sqref="D18">
    <cfRule type="cellIs" dxfId="3605" priority="1574" operator="equal">
      <formula>""</formula>
    </cfRule>
  </conditionalFormatting>
  <conditionalFormatting sqref="O19">
    <cfRule type="containsText" dxfId="3604" priority="1572" operator="containsText" text="Error">
      <formula>NOT(ISERROR(SEARCH("Error",O19)))</formula>
    </cfRule>
  </conditionalFormatting>
  <conditionalFormatting sqref="N19">
    <cfRule type="expression" dxfId="3603" priority="1569">
      <formula>L19&gt;(K19-J19)+1</formula>
    </cfRule>
  </conditionalFormatting>
  <conditionalFormatting sqref="E19">
    <cfRule type="expression" dxfId="3602" priority="1571">
      <formula>COUNTIF(CountryALL,E19)=0</formula>
    </cfRule>
  </conditionalFormatting>
  <conditionalFormatting sqref="D19">
    <cfRule type="cellIs" dxfId="3601" priority="1570" operator="equal">
      <formula>""</formula>
    </cfRule>
  </conditionalFormatting>
  <conditionalFormatting sqref="O20">
    <cfRule type="containsText" dxfId="3600" priority="1568" operator="containsText" text="Error">
      <formula>NOT(ISERROR(SEARCH("Error",O20)))</formula>
    </cfRule>
  </conditionalFormatting>
  <conditionalFormatting sqref="N20">
    <cfRule type="expression" dxfId="3599" priority="1565">
      <formula>L20&gt;(K20-J20)+1</formula>
    </cfRule>
  </conditionalFormatting>
  <conditionalFormatting sqref="E20">
    <cfRule type="expression" dxfId="3598" priority="1567">
      <formula>COUNTIF(CountryALL,E20)=0</formula>
    </cfRule>
  </conditionalFormatting>
  <conditionalFormatting sqref="D20">
    <cfRule type="cellIs" dxfId="3597" priority="1566" operator="equal">
      <formula>""</formula>
    </cfRule>
  </conditionalFormatting>
  <conditionalFormatting sqref="O21">
    <cfRule type="containsText" dxfId="3596" priority="1564" operator="containsText" text="Error">
      <formula>NOT(ISERROR(SEARCH("Error",O21)))</formula>
    </cfRule>
  </conditionalFormatting>
  <conditionalFormatting sqref="N21">
    <cfRule type="expression" dxfId="3595" priority="1561">
      <formula>L21&gt;(K21-J21)+1</formula>
    </cfRule>
  </conditionalFormatting>
  <conditionalFormatting sqref="E21">
    <cfRule type="expression" dxfId="3594" priority="1563">
      <formula>COUNTIF(CountryALL,E21)=0</formula>
    </cfRule>
  </conditionalFormatting>
  <conditionalFormatting sqref="D21">
    <cfRule type="cellIs" dxfId="3593" priority="1562" operator="equal">
      <formula>""</formula>
    </cfRule>
  </conditionalFormatting>
  <conditionalFormatting sqref="O22">
    <cfRule type="containsText" dxfId="3592" priority="1560" operator="containsText" text="Error">
      <formula>NOT(ISERROR(SEARCH("Error",O22)))</formula>
    </cfRule>
  </conditionalFormatting>
  <conditionalFormatting sqref="N22">
    <cfRule type="expression" dxfId="3591" priority="1557">
      <formula>L22&gt;(K22-J22)+1</formula>
    </cfRule>
  </conditionalFormatting>
  <conditionalFormatting sqref="E22">
    <cfRule type="expression" dxfId="3590" priority="1559">
      <formula>COUNTIF(CountryALL,E22)=0</formula>
    </cfRule>
  </conditionalFormatting>
  <conditionalFormatting sqref="D22">
    <cfRule type="cellIs" dxfId="3589" priority="1558" operator="equal">
      <formula>""</formula>
    </cfRule>
  </conditionalFormatting>
  <conditionalFormatting sqref="O23">
    <cfRule type="containsText" dxfId="3588" priority="1556" operator="containsText" text="Error">
      <formula>NOT(ISERROR(SEARCH("Error",O23)))</formula>
    </cfRule>
  </conditionalFormatting>
  <conditionalFormatting sqref="N23">
    <cfRule type="expression" dxfId="3587" priority="1553">
      <formula>L23&gt;(K23-J23)+1</formula>
    </cfRule>
  </conditionalFormatting>
  <conditionalFormatting sqref="E23">
    <cfRule type="expression" dxfId="3586" priority="1555">
      <formula>COUNTIF(CountryALL,E23)=0</formula>
    </cfRule>
  </conditionalFormatting>
  <conditionalFormatting sqref="D23">
    <cfRule type="cellIs" dxfId="3585" priority="1554" operator="equal">
      <formula>""</formula>
    </cfRule>
  </conditionalFormatting>
  <conditionalFormatting sqref="O24">
    <cfRule type="containsText" dxfId="3584" priority="1552" operator="containsText" text="Error">
      <formula>NOT(ISERROR(SEARCH("Error",O24)))</formula>
    </cfRule>
  </conditionalFormatting>
  <conditionalFormatting sqref="N24">
    <cfRule type="expression" dxfId="3583" priority="1549">
      <formula>L24&gt;(K24-J24)+1</formula>
    </cfRule>
  </conditionalFormatting>
  <conditionalFormatting sqref="E24">
    <cfRule type="expression" dxfId="3582" priority="1551">
      <formula>COUNTIF(CountryALL,E24)=0</formula>
    </cfRule>
  </conditionalFormatting>
  <conditionalFormatting sqref="D24">
    <cfRule type="cellIs" dxfId="3581" priority="1550" operator="equal">
      <formula>""</formula>
    </cfRule>
  </conditionalFormatting>
  <conditionalFormatting sqref="O25">
    <cfRule type="containsText" dxfId="3580" priority="1548" operator="containsText" text="Error">
      <formula>NOT(ISERROR(SEARCH("Error",O25)))</formula>
    </cfRule>
  </conditionalFormatting>
  <conditionalFormatting sqref="N25">
    <cfRule type="expression" dxfId="3579" priority="1545">
      <formula>L25&gt;(K25-J25)+1</formula>
    </cfRule>
  </conditionalFormatting>
  <conditionalFormatting sqref="E25">
    <cfRule type="expression" dxfId="3578" priority="1547">
      <formula>COUNTIF(CountryALL,E25)=0</formula>
    </cfRule>
  </conditionalFormatting>
  <conditionalFormatting sqref="D25">
    <cfRule type="cellIs" dxfId="3577" priority="1546" operator="equal">
      <formula>""</formula>
    </cfRule>
  </conditionalFormatting>
  <conditionalFormatting sqref="O26">
    <cfRule type="containsText" dxfId="3576" priority="1544" operator="containsText" text="Error">
      <formula>NOT(ISERROR(SEARCH("Error",O26)))</formula>
    </cfRule>
  </conditionalFormatting>
  <conditionalFormatting sqref="N26">
    <cfRule type="expression" dxfId="3575" priority="1541">
      <formula>L26&gt;(K26-J26)+1</formula>
    </cfRule>
  </conditionalFormatting>
  <conditionalFormatting sqref="E26">
    <cfRule type="expression" dxfId="3574" priority="1543">
      <formula>COUNTIF(CountryALL,E26)=0</formula>
    </cfRule>
  </conditionalFormatting>
  <conditionalFormatting sqref="D26">
    <cfRule type="cellIs" dxfId="3573" priority="1542" operator="equal">
      <formula>""</formula>
    </cfRule>
  </conditionalFormatting>
  <conditionalFormatting sqref="O27">
    <cfRule type="containsText" dxfId="3572" priority="1540" operator="containsText" text="Error">
      <formula>NOT(ISERROR(SEARCH("Error",O27)))</formula>
    </cfRule>
  </conditionalFormatting>
  <conditionalFormatting sqref="N27">
    <cfRule type="expression" dxfId="3571" priority="1537">
      <formula>L27&gt;(K27-J27)+1</formula>
    </cfRule>
  </conditionalFormatting>
  <conditionalFormatting sqref="E27">
    <cfRule type="expression" dxfId="3570" priority="1539">
      <formula>COUNTIF(CountryALL,E27)=0</formula>
    </cfRule>
  </conditionalFormatting>
  <conditionalFormatting sqref="D27">
    <cfRule type="cellIs" dxfId="3569" priority="1538" operator="equal">
      <formula>""</formula>
    </cfRule>
  </conditionalFormatting>
  <conditionalFormatting sqref="O28">
    <cfRule type="containsText" dxfId="3568" priority="1536" operator="containsText" text="Error">
      <formula>NOT(ISERROR(SEARCH("Error",O28)))</formula>
    </cfRule>
  </conditionalFormatting>
  <conditionalFormatting sqref="N28">
    <cfRule type="expression" dxfId="3567" priority="1533">
      <formula>L28&gt;(K28-J28)+1</formula>
    </cfRule>
  </conditionalFormatting>
  <conditionalFormatting sqref="E28">
    <cfRule type="expression" dxfId="3566" priority="1535">
      <formula>COUNTIF(CountryALL,E28)=0</formula>
    </cfRule>
  </conditionalFormatting>
  <conditionalFormatting sqref="D28">
    <cfRule type="cellIs" dxfId="3565" priority="1534" operator="equal">
      <formula>""</formula>
    </cfRule>
  </conditionalFormatting>
  <conditionalFormatting sqref="O29">
    <cfRule type="containsText" dxfId="3564" priority="1532" operator="containsText" text="Error">
      <formula>NOT(ISERROR(SEARCH("Error",O29)))</formula>
    </cfRule>
  </conditionalFormatting>
  <conditionalFormatting sqref="N29">
    <cfRule type="expression" dxfId="3563" priority="1529">
      <formula>L29&gt;(K29-J29)+1</formula>
    </cfRule>
  </conditionalFormatting>
  <conditionalFormatting sqref="E29">
    <cfRule type="expression" dxfId="3562" priority="1531">
      <formula>COUNTIF(CountryALL,E29)=0</formula>
    </cfRule>
  </conditionalFormatting>
  <conditionalFormatting sqref="D29">
    <cfRule type="cellIs" dxfId="3561" priority="1530" operator="equal">
      <formula>""</formula>
    </cfRule>
  </conditionalFormatting>
  <conditionalFormatting sqref="O30">
    <cfRule type="containsText" dxfId="3560" priority="1528" operator="containsText" text="Error">
      <formula>NOT(ISERROR(SEARCH("Error",O30)))</formula>
    </cfRule>
  </conditionalFormatting>
  <conditionalFormatting sqref="N30">
    <cfRule type="expression" dxfId="3559" priority="1525">
      <formula>L30&gt;(K30-J30)+1</formula>
    </cfRule>
  </conditionalFormatting>
  <conditionalFormatting sqref="E30">
    <cfRule type="expression" dxfId="3558" priority="1527">
      <formula>COUNTIF(CountryALL,E30)=0</formula>
    </cfRule>
  </conditionalFormatting>
  <conditionalFormatting sqref="D30">
    <cfRule type="cellIs" dxfId="3557" priority="1526" operator="equal">
      <formula>""</formula>
    </cfRule>
  </conditionalFormatting>
  <conditionalFormatting sqref="O31">
    <cfRule type="containsText" dxfId="3556" priority="1524" operator="containsText" text="Error">
      <formula>NOT(ISERROR(SEARCH("Error",O31)))</formula>
    </cfRule>
  </conditionalFormatting>
  <conditionalFormatting sqref="N31">
    <cfRule type="expression" dxfId="3555" priority="1521">
      <formula>L31&gt;(K31-J31)+1</formula>
    </cfRule>
  </conditionalFormatting>
  <conditionalFormatting sqref="E31">
    <cfRule type="expression" dxfId="3554" priority="1523">
      <formula>COUNTIF(CountryALL,E31)=0</formula>
    </cfRule>
  </conditionalFormatting>
  <conditionalFormatting sqref="D31">
    <cfRule type="cellIs" dxfId="3553" priority="1522" operator="equal">
      <formula>""</formula>
    </cfRule>
  </conditionalFormatting>
  <conditionalFormatting sqref="O32">
    <cfRule type="containsText" dxfId="3552" priority="1520" operator="containsText" text="Error">
      <formula>NOT(ISERROR(SEARCH("Error",O32)))</formula>
    </cfRule>
  </conditionalFormatting>
  <conditionalFormatting sqref="N32">
    <cfRule type="expression" dxfId="3551" priority="1517">
      <formula>L32&gt;(K32-J32)+1</formula>
    </cfRule>
  </conditionalFormatting>
  <conditionalFormatting sqref="E32">
    <cfRule type="expression" dxfId="3550" priority="1519">
      <formula>COUNTIF(CountryALL,E32)=0</formula>
    </cfRule>
  </conditionalFormatting>
  <conditionalFormatting sqref="D32">
    <cfRule type="cellIs" dxfId="3549" priority="1518" operator="equal">
      <formula>""</formula>
    </cfRule>
  </conditionalFormatting>
  <conditionalFormatting sqref="O33">
    <cfRule type="containsText" dxfId="3548" priority="1516" operator="containsText" text="Error">
      <formula>NOT(ISERROR(SEARCH("Error",O33)))</formula>
    </cfRule>
  </conditionalFormatting>
  <conditionalFormatting sqref="N33">
    <cfRule type="expression" dxfId="3547" priority="1513">
      <formula>L33&gt;(K33-J33)+1</formula>
    </cfRule>
  </conditionalFormatting>
  <conditionalFormatting sqref="E33">
    <cfRule type="expression" dxfId="3546" priority="1515">
      <formula>COUNTIF(CountryALL,E33)=0</formula>
    </cfRule>
  </conditionalFormatting>
  <conditionalFormatting sqref="D33">
    <cfRule type="cellIs" dxfId="3545" priority="1514" operator="equal">
      <formula>""</formula>
    </cfRule>
  </conditionalFormatting>
  <conditionalFormatting sqref="O34">
    <cfRule type="containsText" dxfId="3544" priority="1512" operator="containsText" text="Error">
      <formula>NOT(ISERROR(SEARCH("Error",O34)))</formula>
    </cfRule>
  </conditionalFormatting>
  <conditionalFormatting sqref="N34">
    <cfRule type="expression" dxfId="3543" priority="1509">
      <formula>L34&gt;(K34-J34)+1</formula>
    </cfRule>
  </conditionalFormatting>
  <conditionalFormatting sqref="E34">
    <cfRule type="expression" dxfId="3542" priority="1511">
      <formula>COUNTIF(CountryALL,E34)=0</formula>
    </cfRule>
  </conditionalFormatting>
  <conditionalFormatting sqref="D34">
    <cfRule type="cellIs" dxfId="3541" priority="1510" operator="equal">
      <formula>""</formula>
    </cfRule>
  </conditionalFormatting>
  <conditionalFormatting sqref="O35">
    <cfRule type="containsText" dxfId="3540" priority="1508" operator="containsText" text="Error">
      <formula>NOT(ISERROR(SEARCH("Error",O35)))</formula>
    </cfRule>
  </conditionalFormatting>
  <conditionalFormatting sqref="N35">
    <cfRule type="expression" dxfId="3539" priority="1505">
      <formula>L35&gt;(K35-J35)+1</formula>
    </cfRule>
  </conditionalFormatting>
  <conditionalFormatting sqref="E35">
    <cfRule type="expression" dxfId="3538" priority="1507">
      <formula>COUNTIF(CountryALL,E35)=0</formula>
    </cfRule>
  </conditionalFormatting>
  <conditionalFormatting sqref="D35">
    <cfRule type="cellIs" dxfId="3537" priority="1506" operator="equal">
      <formula>""</formula>
    </cfRule>
  </conditionalFormatting>
  <conditionalFormatting sqref="O36">
    <cfRule type="containsText" dxfId="3536" priority="1504" operator="containsText" text="Error">
      <formula>NOT(ISERROR(SEARCH("Error",O36)))</formula>
    </cfRule>
  </conditionalFormatting>
  <conditionalFormatting sqref="N36">
    <cfRule type="expression" dxfId="3535" priority="1501">
      <formula>L36&gt;(K36-J36)+1</formula>
    </cfRule>
  </conditionalFormatting>
  <conditionalFormatting sqref="E36">
    <cfRule type="expression" dxfId="3534" priority="1503">
      <formula>COUNTIF(CountryALL,E36)=0</formula>
    </cfRule>
  </conditionalFormatting>
  <conditionalFormatting sqref="D36">
    <cfRule type="cellIs" dxfId="3533" priority="1502" operator="equal">
      <formula>""</formula>
    </cfRule>
  </conditionalFormatting>
  <conditionalFormatting sqref="O37">
    <cfRule type="containsText" dxfId="3532" priority="1500" operator="containsText" text="Error">
      <formula>NOT(ISERROR(SEARCH("Error",O37)))</formula>
    </cfRule>
  </conditionalFormatting>
  <conditionalFormatting sqref="N37">
    <cfRule type="expression" dxfId="3531" priority="1497">
      <formula>L37&gt;(K37-J37)+1</formula>
    </cfRule>
  </conditionalFormatting>
  <conditionalFormatting sqref="E37">
    <cfRule type="expression" dxfId="3530" priority="1499">
      <formula>COUNTIF(CountryALL,E37)=0</formula>
    </cfRule>
  </conditionalFormatting>
  <conditionalFormatting sqref="D37">
    <cfRule type="cellIs" dxfId="3529" priority="1498" operator="equal">
      <formula>""</formula>
    </cfRule>
  </conditionalFormatting>
  <conditionalFormatting sqref="O38">
    <cfRule type="containsText" dxfId="3528" priority="1496" operator="containsText" text="Error">
      <formula>NOT(ISERROR(SEARCH("Error",O38)))</formula>
    </cfRule>
  </conditionalFormatting>
  <conditionalFormatting sqref="N38">
    <cfRule type="expression" dxfId="3527" priority="1493">
      <formula>L38&gt;(K38-J38)+1</formula>
    </cfRule>
  </conditionalFormatting>
  <conditionalFormatting sqref="E38">
    <cfRule type="expression" dxfId="3526" priority="1495">
      <formula>COUNTIF(CountryALL,E38)=0</formula>
    </cfRule>
  </conditionalFormatting>
  <conditionalFormatting sqref="D38">
    <cfRule type="cellIs" dxfId="3525" priority="1494" operator="equal">
      <formula>""</formula>
    </cfRule>
  </conditionalFormatting>
  <conditionalFormatting sqref="O39">
    <cfRule type="containsText" dxfId="3524" priority="1492" operator="containsText" text="Error">
      <formula>NOT(ISERROR(SEARCH("Error",O39)))</formula>
    </cfRule>
  </conditionalFormatting>
  <conditionalFormatting sqref="N39">
    <cfRule type="expression" dxfId="3523" priority="1489">
      <formula>L39&gt;(K39-J39)+1</formula>
    </cfRule>
  </conditionalFormatting>
  <conditionalFormatting sqref="E39">
    <cfRule type="expression" dxfId="3522" priority="1491">
      <formula>COUNTIF(CountryALL,E39)=0</formula>
    </cfRule>
  </conditionalFormatting>
  <conditionalFormatting sqref="D39">
    <cfRule type="cellIs" dxfId="3521" priority="1490" operator="equal">
      <formula>""</formula>
    </cfRule>
  </conditionalFormatting>
  <conditionalFormatting sqref="O40">
    <cfRule type="containsText" dxfId="3520" priority="1488" operator="containsText" text="Error">
      <formula>NOT(ISERROR(SEARCH("Error",O40)))</formula>
    </cfRule>
  </conditionalFormatting>
  <conditionalFormatting sqref="N40">
    <cfRule type="expression" dxfId="3519" priority="1485">
      <formula>L40&gt;(K40-J40)+1</formula>
    </cfRule>
  </conditionalFormatting>
  <conditionalFormatting sqref="E40">
    <cfRule type="expression" dxfId="3518" priority="1487">
      <formula>COUNTIF(CountryALL,E40)=0</formula>
    </cfRule>
  </conditionalFormatting>
  <conditionalFormatting sqref="D40">
    <cfRule type="cellIs" dxfId="3517" priority="1486" operator="equal">
      <formula>""</formula>
    </cfRule>
  </conditionalFormatting>
  <conditionalFormatting sqref="O41">
    <cfRule type="containsText" dxfId="3516" priority="1484" operator="containsText" text="Error">
      <formula>NOT(ISERROR(SEARCH("Error",O41)))</formula>
    </cfRule>
  </conditionalFormatting>
  <conditionalFormatting sqref="N41">
    <cfRule type="expression" dxfId="3515" priority="1481">
      <formula>L41&gt;(K41-J41)+1</formula>
    </cfRule>
  </conditionalFormatting>
  <conditionalFormatting sqref="E41">
    <cfRule type="expression" dxfId="3514" priority="1483">
      <formula>COUNTIF(CountryALL,E41)=0</formula>
    </cfRule>
  </conditionalFormatting>
  <conditionalFormatting sqref="D41">
    <cfRule type="cellIs" dxfId="3513" priority="1482" operator="equal">
      <formula>""</formula>
    </cfRule>
  </conditionalFormatting>
  <conditionalFormatting sqref="O42">
    <cfRule type="containsText" dxfId="3512" priority="1480" operator="containsText" text="Error">
      <formula>NOT(ISERROR(SEARCH("Error",O42)))</formula>
    </cfRule>
  </conditionalFormatting>
  <conditionalFormatting sqref="N42">
    <cfRule type="expression" dxfId="3511" priority="1477">
      <formula>L42&gt;(K42-J42)+1</formula>
    </cfRule>
  </conditionalFormatting>
  <conditionalFormatting sqref="E42">
    <cfRule type="expression" dxfId="3510" priority="1479">
      <formula>COUNTIF(CountryALL,E42)=0</formula>
    </cfRule>
  </conditionalFormatting>
  <conditionalFormatting sqref="D42">
    <cfRule type="cellIs" dxfId="3509" priority="1478" operator="equal">
      <formula>""</formula>
    </cfRule>
  </conditionalFormatting>
  <conditionalFormatting sqref="O43">
    <cfRule type="containsText" dxfId="3508" priority="1476" operator="containsText" text="Error">
      <formula>NOT(ISERROR(SEARCH("Error",O43)))</formula>
    </cfRule>
  </conditionalFormatting>
  <conditionalFormatting sqref="N43">
    <cfRule type="expression" dxfId="3507" priority="1473">
      <formula>L43&gt;(K43-J43)+1</formula>
    </cfRule>
  </conditionalFormatting>
  <conditionalFormatting sqref="E43">
    <cfRule type="expression" dxfId="3506" priority="1475">
      <formula>COUNTIF(CountryALL,E43)=0</formula>
    </cfRule>
  </conditionalFormatting>
  <conditionalFormatting sqref="D43">
    <cfRule type="cellIs" dxfId="3505" priority="1474" operator="equal">
      <formula>""</formula>
    </cfRule>
  </conditionalFormatting>
  <conditionalFormatting sqref="O44">
    <cfRule type="containsText" dxfId="3504" priority="1472" operator="containsText" text="Error">
      <formula>NOT(ISERROR(SEARCH("Error",O44)))</formula>
    </cfRule>
  </conditionalFormatting>
  <conditionalFormatting sqref="N44">
    <cfRule type="expression" dxfId="3503" priority="1469">
      <formula>L44&gt;(K44-J44)+1</formula>
    </cfRule>
  </conditionalFormatting>
  <conditionalFormatting sqref="E44">
    <cfRule type="expression" dxfId="3502" priority="1471">
      <formula>COUNTIF(CountryALL,E44)=0</formula>
    </cfRule>
  </conditionalFormatting>
  <conditionalFormatting sqref="D44">
    <cfRule type="cellIs" dxfId="3501" priority="1470" operator="equal">
      <formula>""</formula>
    </cfRule>
  </conditionalFormatting>
  <conditionalFormatting sqref="O45">
    <cfRule type="containsText" dxfId="3500" priority="1468" operator="containsText" text="Error">
      <formula>NOT(ISERROR(SEARCH("Error",O45)))</formula>
    </cfRule>
  </conditionalFormatting>
  <conditionalFormatting sqref="N45">
    <cfRule type="expression" dxfId="3499" priority="1465">
      <formula>L45&gt;(K45-J45)+1</formula>
    </cfRule>
  </conditionalFormatting>
  <conditionalFormatting sqref="E45">
    <cfRule type="expression" dxfId="3498" priority="1467">
      <formula>COUNTIF(CountryALL,E45)=0</formula>
    </cfRule>
  </conditionalFormatting>
  <conditionalFormatting sqref="D45">
    <cfRule type="cellIs" dxfId="3497" priority="1466" operator="equal">
      <formula>""</formula>
    </cfRule>
  </conditionalFormatting>
  <conditionalFormatting sqref="O46">
    <cfRule type="containsText" dxfId="3496" priority="1464" operator="containsText" text="Error">
      <formula>NOT(ISERROR(SEARCH("Error",O46)))</formula>
    </cfRule>
  </conditionalFormatting>
  <conditionalFormatting sqref="N46">
    <cfRule type="expression" dxfId="3495" priority="1461">
      <formula>L46&gt;(K46-J46)+1</formula>
    </cfRule>
  </conditionalFormatting>
  <conditionalFormatting sqref="E46">
    <cfRule type="expression" dxfId="3494" priority="1463">
      <formula>COUNTIF(CountryALL,E46)=0</formula>
    </cfRule>
  </conditionalFormatting>
  <conditionalFormatting sqref="D46">
    <cfRule type="cellIs" dxfId="3493" priority="1462" operator="equal">
      <formula>""</formula>
    </cfRule>
  </conditionalFormatting>
  <conditionalFormatting sqref="O47">
    <cfRule type="containsText" dxfId="3492" priority="1460" operator="containsText" text="Error">
      <formula>NOT(ISERROR(SEARCH("Error",O47)))</formula>
    </cfRule>
  </conditionalFormatting>
  <conditionalFormatting sqref="N47">
    <cfRule type="expression" dxfId="3491" priority="1457">
      <formula>L47&gt;(K47-J47)+1</formula>
    </cfRule>
  </conditionalFormatting>
  <conditionalFormatting sqref="E47">
    <cfRule type="expression" dxfId="3490" priority="1459">
      <formula>COUNTIF(CountryALL,E47)=0</formula>
    </cfRule>
  </conditionalFormatting>
  <conditionalFormatting sqref="D47">
    <cfRule type="cellIs" dxfId="3489" priority="1458" operator="equal">
      <formula>""</formula>
    </cfRule>
  </conditionalFormatting>
  <conditionalFormatting sqref="O48">
    <cfRule type="containsText" dxfId="3488" priority="1456" operator="containsText" text="Error">
      <formula>NOT(ISERROR(SEARCH("Error",O48)))</formula>
    </cfRule>
  </conditionalFormatting>
  <conditionalFormatting sqref="N48">
    <cfRule type="expression" dxfId="3487" priority="1453">
      <formula>L48&gt;(K48-J48)+1</formula>
    </cfRule>
  </conditionalFormatting>
  <conditionalFormatting sqref="E48">
    <cfRule type="expression" dxfId="3486" priority="1455">
      <formula>COUNTIF(CountryALL,E48)=0</formula>
    </cfRule>
  </conditionalFormatting>
  <conditionalFormatting sqref="D48">
    <cfRule type="cellIs" dxfId="3485" priority="1454" operator="equal">
      <formula>""</formula>
    </cfRule>
  </conditionalFormatting>
  <conditionalFormatting sqref="O49">
    <cfRule type="containsText" dxfId="3484" priority="1452" operator="containsText" text="Error">
      <formula>NOT(ISERROR(SEARCH("Error",O49)))</formula>
    </cfRule>
  </conditionalFormatting>
  <conditionalFormatting sqref="N49">
    <cfRule type="expression" dxfId="3483" priority="1449">
      <formula>L49&gt;(K49-J49)+1</formula>
    </cfRule>
  </conditionalFormatting>
  <conditionalFormatting sqref="E49">
    <cfRule type="expression" dxfId="3482" priority="1451">
      <formula>COUNTIF(CountryALL,E49)=0</formula>
    </cfRule>
  </conditionalFormatting>
  <conditionalFormatting sqref="D49">
    <cfRule type="cellIs" dxfId="3481" priority="1450" operator="equal">
      <formula>""</formula>
    </cfRule>
  </conditionalFormatting>
  <conditionalFormatting sqref="O50">
    <cfRule type="containsText" dxfId="3480" priority="1448" operator="containsText" text="Error">
      <formula>NOT(ISERROR(SEARCH("Error",O50)))</formula>
    </cfRule>
  </conditionalFormatting>
  <conditionalFormatting sqref="N50">
    <cfRule type="expression" dxfId="3479" priority="1445">
      <formula>L50&gt;(K50-J50)+1</formula>
    </cfRule>
  </conditionalFormatting>
  <conditionalFormatting sqref="E50">
    <cfRule type="expression" dxfId="3478" priority="1447">
      <formula>COUNTIF(CountryALL,E50)=0</formula>
    </cfRule>
  </conditionalFormatting>
  <conditionalFormatting sqref="D50">
    <cfRule type="cellIs" dxfId="3477" priority="1446" operator="equal">
      <formula>""</formula>
    </cfRule>
  </conditionalFormatting>
  <conditionalFormatting sqref="O51">
    <cfRule type="containsText" dxfId="3476" priority="1444" operator="containsText" text="Error">
      <formula>NOT(ISERROR(SEARCH("Error",O51)))</formula>
    </cfRule>
  </conditionalFormatting>
  <conditionalFormatting sqref="N51">
    <cfRule type="expression" dxfId="3475" priority="1441">
      <formula>L51&gt;(K51-J51)+1</formula>
    </cfRule>
  </conditionalFormatting>
  <conditionalFormatting sqref="E51">
    <cfRule type="expression" dxfId="3474" priority="1443">
      <formula>COUNTIF(CountryALL,E51)=0</formula>
    </cfRule>
  </conditionalFormatting>
  <conditionalFormatting sqref="D51">
    <cfRule type="cellIs" dxfId="3473" priority="1442" operator="equal">
      <formula>""</formula>
    </cfRule>
  </conditionalFormatting>
  <conditionalFormatting sqref="O52">
    <cfRule type="containsText" dxfId="3472" priority="1440" operator="containsText" text="Error">
      <formula>NOT(ISERROR(SEARCH("Error",O52)))</formula>
    </cfRule>
  </conditionalFormatting>
  <conditionalFormatting sqref="N52">
    <cfRule type="expression" dxfId="3471" priority="1437">
      <formula>L52&gt;(K52-J52)+1</formula>
    </cfRule>
  </conditionalFormatting>
  <conditionalFormatting sqref="E52">
    <cfRule type="expression" dxfId="3470" priority="1439">
      <formula>COUNTIF(CountryALL,E52)=0</formula>
    </cfRule>
  </conditionalFormatting>
  <conditionalFormatting sqref="D52">
    <cfRule type="cellIs" dxfId="3469" priority="1438" operator="equal">
      <formula>""</formula>
    </cfRule>
  </conditionalFormatting>
  <conditionalFormatting sqref="O53">
    <cfRule type="containsText" dxfId="3468" priority="1436" operator="containsText" text="Error">
      <formula>NOT(ISERROR(SEARCH("Error",O53)))</formula>
    </cfRule>
  </conditionalFormatting>
  <conditionalFormatting sqref="N53">
    <cfRule type="expression" dxfId="3467" priority="1433">
      <formula>L53&gt;(K53-J53)+1</formula>
    </cfRule>
  </conditionalFormatting>
  <conditionalFormatting sqref="E53">
    <cfRule type="expression" dxfId="3466" priority="1435">
      <formula>COUNTIF(CountryALL,E53)=0</formula>
    </cfRule>
  </conditionalFormatting>
  <conditionalFormatting sqref="D53">
    <cfRule type="cellIs" dxfId="3465" priority="1434" operator="equal">
      <formula>""</formula>
    </cfRule>
  </conditionalFormatting>
  <conditionalFormatting sqref="O54">
    <cfRule type="containsText" dxfId="3464" priority="1432" operator="containsText" text="Error">
      <formula>NOT(ISERROR(SEARCH("Error",O54)))</formula>
    </cfRule>
  </conditionalFormatting>
  <conditionalFormatting sqref="N54">
    <cfRule type="expression" dxfId="3463" priority="1429">
      <formula>L54&gt;(K54-J54)+1</formula>
    </cfRule>
  </conditionalFormatting>
  <conditionalFormatting sqref="E54">
    <cfRule type="expression" dxfId="3462" priority="1431">
      <formula>COUNTIF(CountryALL,E54)=0</formula>
    </cfRule>
  </conditionalFormatting>
  <conditionalFormatting sqref="D54">
    <cfRule type="cellIs" dxfId="3461" priority="1430" operator="equal">
      <formula>""</formula>
    </cfRule>
  </conditionalFormatting>
  <conditionalFormatting sqref="O55">
    <cfRule type="containsText" dxfId="3460" priority="1428" operator="containsText" text="Error">
      <formula>NOT(ISERROR(SEARCH("Error",O55)))</formula>
    </cfRule>
  </conditionalFormatting>
  <conditionalFormatting sqref="N55">
    <cfRule type="expression" dxfId="3459" priority="1425">
      <formula>L55&gt;(K55-J55)+1</formula>
    </cfRule>
  </conditionalFormatting>
  <conditionalFormatting sqref="E55">
    <cfRule type="expression" dxfId="3458" priority="1427">
      <formula>COUNTIF(CountryALL,E55)=0</formula>
    </cfRule>
  </conditionalFormatting>
  <conditionalFormatting sqref="D55">
    <cfRule type="cellIs" dxfId="3457" priority="1426" operator="equal">
      <formula>""</formula>
    </cfRule>
  </conditionalFormatting>
  <conditionalFormatting sqref="O56">
    <cfRule type="containsText" dxfId="3456" priority="1424" operator="containsText" text="Error">
      <formula>NOT(ISERROR(SEARCH("Error",O56)))</formula>
    </cfRule>
  </conditionalFormatting>
  <conditionalFormatting sqref="N56">
    <cfRule type="expression" dxfId="3455" priority="1421">
      <formula>L56&gt;(K56-J56)+1</formula>
    </cfRule>
  </conditionalFormatting>
  <conditionalFormatting sqref="E56">
    <cfRule type="expression" dxfId="3454" priority="1423">
      <formula>COUNTIF(CountryALL,E56)=0</formula>
    </cfRule>
  </conditionalFormatting>
  <conditionalFormatting sqref="D56">
    <cfRule type="cellIs" dxfId="3453" priority="1422" operator="equal">
      <formula>""</formula>
    </cfRule>
  </conditionalFormatting>
  <conditionalFormatting sqref="O57">
    <cfRule type="containsText" dxfId="3452" priority="1420" operator="containsText" text="Error">
      <formula>NOT(ISERROR(SEARCH("Error",O57)))</formula>
    </cfRule>
  </conditionalFormatting>
  <conditionalFormatting sqref="N57">
    <cfRule type="expression" dxfId="3451" priority="1417">
      <formula>L57&gt;(K57-J57)+1</formula>
    </cfRule>
  </conditionalFormatting>
  <conditionalFormatting sqref="E57">
    <cfRule type="expression" dxfId="3450" priority="1419">
      <formula>COUNTIF(CountryALL,E57)=0</formula>
    </cfRule>
  </conditionalFormatting>
  <conditionalFormatting sqref="D57">
    <cfRule type="cellIs" dxfId="3449" priority="1418" operator="equal">
      <formula>""</formula>
    </cfRule>
  </conditionalFormatting>
  <conditionalFormatting sqref="O58">
    <cfRule type="containsText" dxfId="3448" priority="1416" operator="containsText" text="Error">
      <formula>NOT(ISERROR(SEARCH("Error",O58)))</formula>
    </cfRule>
  </conditionalFormatting>
  <conditionalFormatting sqref="N58">
    <cfRule type="expression" dxfId="3447" priority="1413">
      <formula>L58&gt;(K58-J58)+1</formula>
    </cfRule>
  </conditionalFormatting>
  <conditionalFormatting sqref="E58">
    <cfRule type="expression" dxfId="3446" priority="1415">
      <formula>COUNTIF(CountryALL,E58)=0</formula>
    </cfRule>
  </conditionalFormatting>
  <conditionalFormatting sqref="D58">
    <cfRule type="cellIs" dxfId="3445" priority="1414" operator="equal">
      <formula>""</formula>
    </cfRule>
  </conditionalFormatting>
  <conditionalFormatting sqref="O59">
    <cfRule type="containsText" dxfId="3444" priority="1412" operator="containsText" text="Error">
      <formula>NOT(ISERROR(SEARCH("Error",O59)))</formula>
    </cfRule>
  </conditionalFormatting>
  <conditionalFormatting sqref="N59">
    <cfRule type="expression" dxfId="3443" priority="1409">
      <formula>L59&gt;(K59-J59)+1</formula>
    </cfRule>
  </conditionalFormatting>
  <conditionalFormatting sqref="E59">
    <cfRule type="expression" dxfId="3442" priority="1411">
      <formula>COUNTIF(CountryALL,E59)=0</formula>
    </cfRule>
  </conditionalFormatting>
  <conditionalFormatting sqref="D59">
    <cfRule type="cellIs" dxfId="3441" priority="1410" operator="equal">
      <formula>""</formula>
    </cfRule>
  </conditionalFormatting>
  <conditionalFormatting sqref="O60">
    <cfRule type="containsText" dxfId="3440" priority="1408" operator="containsText" text="Error">
      <formula>NOT(ISERROR(SEARCH("Error",O60)))</formula>
    </cfRule>
  </conditionalFormatting>
  <conditionalFormatting sqref="N60">
    <cfRule type="expression" dxfId="3439" priority="1405">
      <formula>L60&gt;(K60-J60)+1</formula>
    </cfRule>
  </conditionalFormatting>
  <conditionalFormatting sqref="E60">
    <cfRule type="expression" dxfId="3438" priority="1407">
      <formula>COUNTIF(CountryALL,E60)=0</formula>
    </cfRule>
  </conditionalFormatting>
  <conditionalFormatting sqref="D60">
    <cfRule type="cellIs" dxfId="3437" priority="1406" operator="equal">
      <formula>""</formula>
    </cfRule>
  </conditionalFormatting>
  <conditionalFormatting sqref="O74">
    <cfRule type="containsText" dxfId="3436" priority="1404" operator="containsText" text="Error">
      <formula>NOT(ISERROR(SEARCH("Error",O74)))</formula>
    </cfRule>
  </conditionalFormatting>
  <conditionalFormatting sqref="N74">
    <cfRule type="expression" dxfId="3435" priority="1401">
      <formula>L74&gt;(K74-J74)+1</formula>
    </cfRule>
  </conditionalFormatting>
  <conditionalFormatting sqref="E74">
    <cfRule type="expression" dxfId="3434" priority="1403">
      <formula>COUNTIF(CountryALL,E74)=0</formula>
    </cfRule>
  </conditionalFormatting>
  <conditionalFormatting sqref="D74">
    <cfRule type="cellIs" dxfId="3433" priority="1402" operator="equal">
      <formula>""</formula>
    </cfRule>
  </conditionalFormatting>
  <conditionalFormatting sqref="O75">
    <cfRule type="containsText" dxfId="3432" priority="1400" operator="containsText" text="Error">
      <formula>NOT(ISERROR(SEARCH("Error",O75)))</formula>
    </cfRule>
  </conditionalFormatting>
  <conditionalFormatting sqref="N75">
    <cfRule type="expression" dxfId="3431" priority="1397">
      <formula>L75&gt;(K75-J75)+1</formula>
    </cfRule>
  </conditionalFormatting>
  <conditionalFormatting sqref="E75">
    <cfRule type="expression" dxfId="3430" priority="1399">
      <formula>COUNTIF(CountryALL,E75)=0</formula>
    </cfRule>
  </conditionalFormatting>
  <conditionalFormatting sqref="D75">
    <cfRule type="cellIs" dxfId="3429" priority="1398" operator="equal">
      <formula>""</formula>
    </cfRule>
  </conditionalFormatting>
  <conditionalFormatting sqref="O76">
    <cfRule type="containsText" dxfId="3428" priority="1396" operator="containsText" text="Error">
      <formula>NOT(ISERROR(SEARCH("Error",O76)))</formula>
    </cfRule>
  </conditionalFormatting>
  <conditionalFormatting sqref="N76">
    <cfRule type="expression" dxfId="3427" priority="1393">
      <formula>L76&gt;(K76-J76)+1</formula>
    </cfRule>
  </conditionalFormatting>
  <conditionalFormatting sqref="E76">
    <cfRule type="expression" dxfId="3426" priority="1395">
      <formula>COUNTIF(CountryALL,E76)=0</formula>
    </cfRule>
  </conditionalFormatting>
  <conditionalFormatting sqref="D76">
    <cfRule type="cellIs" dxfId="3425" priority="1394" operator="equal">
      <formula>""</formula>
    </cfRule>
  </conditionalFormatting>
  <conditionalFormatting sqref="O77">
    <cfRule type="containsText" dxfId="3424" priority="1392" operator="containsText" text="Error">
      <formula>NOT(ISERROR(SEARCH("Error",O77)))</formula>
    </cfRule>
  </conditionalFormatting>
  <conditionalFormatting sqref="N77">
    <cfRule type="expression" dxfId="3423" priority="1389">
      <formula>L77&gt;(K77-J77)+1</formula>
    </cfRule>
  </conditionalFormatting>
  <conditionalFormatting sqref="E77">
    <cfRule type="expression" dxfId="3422" priority="1391">
      <formula>COUNTIF(CountryALL,E77)=0</formula>
    </cfRule>
  </conditionalFormatting>
  <conditionalFormatting sqref="D77">
    <cfRule type="cellIs" dxfId="3421" priority="1390" operator="equal">
      <formula>""</formula>
    </cfRule>
  </conditionalFormatting>
  <conditionalFormatting sqref="O78">
    <cfRule type="containsText" dxfId="3420" priority="1388" operator="containsText" text="Error">
      <formula>NOT(ISERROR(SEARCH("Error",O78)))</formula>
    </cfRule>
  </conditionalFormatting>
  <conditionalFormatting sqref="N78">
    <cfRule type="expression" dxfId="3419" priority="1385">
      <formula>L78&gt;(K78-J78)+1</formula>
    </cfRule>
  </conditionalFormatting>
  <conditionalFormatting sqref="E78">
    <cfRule type="expression" dxfId="3418" priority="1387">
      <formula>COUNTIF(CountryALL,E78)=0</formula>
    </cfRule>
  </conditionalFormatting>
  <conditionalFormatting sqref="D78">
    <cfRule type="cellIs" dxfId="3417" priority="1386" operator="equal">
      <formula>""</formula>
    </cfRule>
  </conditionalFormatting>
  <conditionalFormatting sqref="O79">
    <cfRule type="containsText" dxfId="3416" priority="1384" operator="containsText" text="Error">
      <formula>NOT(ISERROR(SEARCH("Error",O79)))</formula>
    </cfRule>
  </conditionalFormatting>
  <conditionalFormatting sqref="N79">
    <cfRule type="expression" dxfId="3415" priority="1381">
      <formula>L79&gt;(K79-J79)+1</formula>
    </cfRule>
  </conditionalFormatting>
  <conditionalFormatting sqref="E79">
    <cfRule type="expression" dxfId="3414" priority="1383">
      <formula>COUNTIF(CountryALL,E79)=0</formula>
    </cfRule>
  </conditionalFormatting>
  <conditionalFormatting sqref="D79">
    <cfRule type="cellIs" dxfId="3413" priority="1382" operator="equal">
      <formula>""</formula>
    </cfRule>
  </conditionalFormatting>
  <conditionalFormatting sqref="O80">
    <cfRule type="containsText" dxfId="3412" priority="1380" operator="containsText" text="Error">
      <formula>NOT(ISERROR(SEARCH("Error",O80)))</formula>
    </cfRule>
  </conditionalFormatting>
  <conditionalFormatting sqref="N80">
    <cfRule type="expression" dxfId="3411" priority="1377">
      <formula>L80&gt;(K80-J80)+1</formula>
    </cfRule>
  </conditionalFormatting>
  <conditionalFormatting sqref="E80">
    <cfRule type="expression" dxfId="3410" priority="1379">
      <formula>COUNTIF(CountryALL,E80)=0</formula>
    </cfRule>
  </conditionalFormatting>
  <conditionalFormatting sqref="D80">
    <cfRule type="cellIs" dxfId="3409" priority="1378" operator="equal">
      <formula>""</formula>
    </cfRule>
  </conditionalFormatting>
  <conditionalFormatting sqref="O81">
    <cfRule type="containsText" dxfId="3408" priority="1376" operator="containsText" text="Error">
      <formula>NOT(ISERROR(SEARCH("Error",O81)))</formula>
    </cfRule>
  </conditionalFormatting>
  <conditionalFormatting sqref="N81">
    <cfRule type="expression" dxfId="3407" priority="1373">
      <formula>L81&gt;(K81-J81)+1</formula>
    </cfRule>
  </conditionalFormatting>
  <conditionalFormatting sqref="E81">
    <cfRule type="expression" dxfId="3406" priority="1375">
      <formula>COUNTIF(CountryALL,E81)=0</formula>
    </cfRule>
  </conditionalFormatting>
  <conditionalFormatting sqref="D81">
    <cfRule type="cellIs" dxfId="3405" priority="1374" operator="equal">
      <formula>""</formula>
    </cfRule>
  </conditionalFormatting>
  <conditionalFormatting sqref="O82">
    <cfRule type="containsText" dxfId="3404" priority="1372" operator="containsText" text="Error">
      <formula>NOT(ISERROR(SEARCH("Error",O82)))</formula>
    </cfRule>
  </conditionalFormatting>
  <conditionalFormatting sqref="N82">
    <cfRule type="expression" dxfId="3403" priority="1369">
      <formula>L82&gt;(K82-J82)+1</formula>
    </cfRule>
  </conditionalFormatting>
  <conditionalFormatting sqref="E82">
    <cfRule type="expression" dxfId="3402" priority="1371">
      <formula>COUNTIF(CountryALL,E82)=0</formula>
    </cfRule>
  </conditionalFormatting>
  <conditionalFormatting sqref="D82">
    <cfRule type="cellIs" dxfId="3401" priority="1370" operator="equal">
      <formula>""</formula>
    </cfRule>
  </conditionalFormatting>
  <conditionalFormatting sqref="O83">
    <cfRule type="containsText" dxfId="3400" priority="1368" operator="containsText" text="Error">
      <formula>NOT(ISERROR(SEARCH("Error",O83)))</formula>
    </cfRule>
  </conditionalFormatting>
  <conditionalFormatting sqref="N83">
    <cfRule type="expression" dxfId="3399" priority="1365">
      <formula>L83&gt;(K83-J83)+1</formula>
    </cfRule>
  </conditionalFormatting>
  <conditionalFormatting sqref="E83">
    <cfRule type="expression" dxfId="3398" priority="1367">
      <formula>COUNTIF(CountryALL,E83)=0</formula>
    </cfRule>
  </conditionalFormatting>
  <conditionalFormatting sqref="D83">
    <cfRule type="cellIs" dxfId="3397" priority="1366" operator="equal">
      <formula>""</formula>
    </cfRule>
  </conditionalFormatting>
  <conditionalFormatting sqref="O84">
    <cfRule type="containsText" dxfId="3396" priority="1364" operator="containsText" text="Error">
      <formula>NOT(ISERROR(SEARCH("Error",O84)))</formula>
    </cfRule>
  </conditionalFormatting>
  <conditionalFormatting sqref="N84">
    <cfRule type="expression" dxfId="3395" priority="1361">
      <formula>L84&gt;(K84-J84)+1</formula>
    </cfRule>
  </conditionalFormatting>
  <conditionalFormatting sqref="E84">
    <cfRule type="expression" dxfId="3394" priority="1363">
      <formula>COUNTIF(CountryALL,E84)=0</formula>
    </cfRule>
  </conditionalFormatting>
  <conditionalFormatting sqref="D84">
    <cfRule type="cellIs" dxfId="3393" priority="1362" operator="equal">
      <formula>""</formula>
    </cfRule>
  </conditionalFormatting>
  <conditionalFormatting sqref="O85">
    <cfRule type="containsText" dxfId="3392" priority="1360" operator="containsText" text="Error">
      <formula>NOT(ISERROR(SEARCH("Error",O85)))</formula>
    </cfRule>
  </conditionalFormatting>
  <conditionalFormatting sqref="N85">
    <cfRule type="expression" dxfId="3391" priority="1357">
      <formula>L85&gt;(K85-J85)+1</formula>
    </cfRule>
  </conditionalFormatting>
  <conditionalFormatting sqref="E85">
    <cfRule type="expression" dxfId="3390" priority="1359">
      <formula>COUNTIF(CountryALL,E85)=0</formula>
    </cfRule>
  </conditionalFormatting>
  <conditionalFormatting sqref="D85">
    <cfRule type="cellIs" dxfId="3389" priority="1358" operator="equal">
      <formula>""</formula>
    </cfRule>
  </conditionalFormatting>
  <conditionalFormatting sqref="O86">
    <cfRule type="containsText" dxfId="3388" priority="1356" operator="containsText" text="Error">
      <formula>NOT(ISERROR(SEARCH("Error",O86)))</formula>
    </cfRule>
  </conditionalFormatting>
  <conditionalFormatting sqref="N86">
    <cfRule type="expression" dxfId="3387" priority="1353">
      <formula>L86&gt;(K86-J86)+1</formula>
    </cfRule>
  </conditionalFormatting>
  <conditionalFormatting sqref="E86">
    <cfRule type="expression" dxfId="3386" priority="1355">
      <formula>COUNTIF(CountryALL,E86)=0</formula>
    </cfRule>
  </conditionalFormatting>
  <conditionalFormatting sqref="D86">
    <cfRule type="cellIs" dxfId="3385" priority="1354" operator="equal">
      <formula>""</formula>
    </cfRule>
  </conditionalFormatting>
  <conditionalFormatting sqref="O87">
    <cfRule type="containsText" dxfId="3384" priority="1352" operator="containsText" text="Error">
      <formula>NOT(ISERROR(SEARCH("Error",O87)))</formula>
    </cfRule>
  </conditionalFormatting>
  <conditionalFormatting sqref="N87">
    <cfRule type="expression" dxfId="3383" priority="1349">
      <formula>L87&gt;(K87-J87)+1</formula>
    </cfRule>
  </conditionalFormatting>
  <conditionalFormatting sqref="E87">
    <cfRule type="expression" dxfId="3382" priority="1351">
      <formula>COUNTIF(CountryALL,E87)=0</formula>
    </cfRule>
  </conditionalFormatting>
  <conditionalFormatting sqref="D87">
    <cfRule type="cellIs" dxfId="3381" priority="1350" operator="equal">
      <formula>""</formula>
    </cfRule>
  </conditionalFormatting>
  <conditionalFormatting sqref="O88">
    <cfRule type="containsText" dxfId="3380" priority="1348" operator="containsText" text="Error">
      <formula>NOT(ISERROR(SEARCH("Error",O88)))</formula>
    </cfRule>
  </conditionalFormatting>
  <conditionalFormatting sqref="N88">
    <cfRule type="expression" dxfId="3379" priority="1345">
      <formula>L88&gt;(K88-J88)+1</formula>
    </cfRule>
  </conditionalFormatting>
  <conditionalFormatting sqref="E88">
    <cfRule type="expression" dxfId="3378" priority="1347">
      <formula>COUNTIF(CountryALL,E88)=0</formula>
    </cfRule>
  </conditionalFormatting>
  <conditionalFormatting sqref="D88">
    <cfRule type="cellIs" dxfId="3377" priority="1346" operator="equal">
      <formula>""</formula>
    </cfRule>
  </conditionalFormatting>
  <conditionalFormatting sqref="O89">
    <cfRule type="containsText" dxfId="3376" priority="1344" operator="containsText" text="Error">
      <formula>NOT(ISERROR(SEARCH("Error",O89)))</formula>
    </cfRule>
  </conditionalFormatting>
  <conditionalFormatting sqref="N89">
    <cfRule type="expression" dxfId="3375" priority="1341">
      <formula>L89&gt;(K89-J89)+1</formula>
    </cfRule>
  </conditionalFormatting>
  <conditionalFormatting sqref="E89">
    <cfRule type="expression" dxfId="3374" priority="1343">
      <formula>COUNTIF(CountryALL,E89)=0</formula>
    </cfRule>
  </conditionalFormatting>
  <conditionalFormatting sqref="D89">
    <cfRule type="cellIs" dxfId="3373" priority="1342" operator="equal">
      <formula>""</formula>
    </cfRule>
  </conditionalFormatting>
  <conditionalFormatting sqref="O90">
    <cfRule type="containsText" dxfId="3372" priority="1340" operator="containsText" text="Error">
      <formula>NOT(ISERROR(SEARCH("Error",O90)))</formula>
    </cfRule>
  </conditionalFormatting>
  <conditionalFormatting sqref="N90">
    <cfRule type="expression" dxfId="3371" priority="1337">
      <formula>L90&gt;(K90-J90)+1</formula>
    </cfRule>
  </conditionalFormatting>
  <conditionalFormatting sqref="E90">
    <cfRule type="expression" dxfId="3370" priority="1339">
      <formula>COUNTIF(CountryALL,E90)=0</formula>
    </cfRule>
  </conditionalFormatting>
  <conditionalFormatting sqref="D90">
    <cfRule type="cellIs" dxfId="3369" priority="1338" operator="equal">
      <formula>""</formula>
    </cfRule>
  </conditionalFormatting>
  <conditionalFormatting sqref="O91">
    <cfRule type="containsText" dxfId="3368" priority="1336" operator="containsText" text="Error">
      <formula>NOT(ISERROR(SEARCH("Error",O91)))</formula>
    </cfRule>
  </conditionalFormatting>
  <conditionalFormatting sqref="N91">
    <cfRule type="expression" dxfId="3367" priority="1333">
      <formula>L91&gt;(K91-J91)+1</formula>
    </cfRule>
  </conditionalFormatting>
  <conditionalFormatting sqref="E91">
    <cfRule type="expression" dxfId="3366" priority="1335">
      <formula>COUNTIF(CountryALL,E91)=0</formula>
    </cfRule>
  </conditionalFormatting>
  <conditionalFormatting sqref="D91">
    <cfRule type="cellIs" dxfId="3365" priority="1334" operator="equal">
      <formula>""</formula>
    </cfRule>
  </conditionalFormatting>
  <conditionalFormatting sqref="O92">
    <cfRule type="containsText" dxfId="3364" priority="1332" operator="containsText" text="Error">
      <formula>NOT(ISERROR(SEARCH("Error",O92)))</formula>
    </cfRule>
  </conditionalFormatting>
  <conditionalFormatting sqref="N92">
    <cfRule type="expression" dxfId="3363" priority="1329">
      <formula>L92&gt;(K92-J92)+1</formula>
    </cfRule>
  </conditionalFormatting>
  <conditionalFormatting sqref="E92">
    <cfRule type="expression" dxfId="3362" priority="1331">
      <formula>COUNTIF(CountryALL,E92)=0</formula>
    </cfRule>
  </conditionalFormatting>
  <conditionalFormatting sqref="D92">
    <cfRule type="cellIs" dxfId="3361" priority="1330" operator="equal">
      <formula>""</formula>
    </cfRule>
  </conditionalFormatting>
  <conditionalFormatting sqref="O93">
    <cfRule type="containsText" dxfId="3360" priority="1328" operator="containsText" text="Error">
      <formula>NOT(ISERROR(SEARCH("Error",O93)))</formula>
    </cfRule>
  </conditionalFormatting>
  <conditionalFormatting sqref="N93">
    <cfRule type="expression" dxfId="3359" priority="1325">
      <formula>L93&gt;(K93-J93)+1</formula>
    </cfRule>
  </conditionalFormatting>
  <conditionalFormatting sqref="E93">
    <cfRule type="expression" dxfId="3358" priority="1327">
      <formula>COUNTIF(CountryALL,E93)=0</formula>
    </cfRule>
  </conditionalFormatting>
  <conditionalFormatting sqref="D93">
    <cfRule type="cellIs" dxfId="3357" priority="1326" operator="equal">
      <formula>""</formula>
    </cfRule>
  </conditionalFormatting>
  <conditionalFormatting sqref="O94">
    <cfRule type="containsText" dxfId="3356" priority="1324" operator="containsText" text="Error">
      <formula>NOT(ISERROR(SEARCH("Error",O94)))</formula>
    </cfRule>
  </conditionalFormatting>
  <conditionalFormatting sqref="N94">
    <cfRule type="expression" dxfId="3355" priority="1321">
      <formula>L94&gt;(K94-J94)+1</formula>
    </cfRule>
  </conditionalFormatting>
  <conditionalFormatting sqref="E94">
    <cfRule type="expression" dxfId="3354" priority="1323">
      <formula>COUNTIF(CountryALL,E94)=0</formula>
    </cfRule>
  </conditionalFormatting>
  <conditionalFormatting sqref="D94">
    <cfRule type="cellIs" dxfId="3353" priority="1322" operator="equal">
      <formula>""</formula>
    </cfRule>
  </conditionalFormatting>
  <conditionalFormatting sqref="O95">
    <cfRule type="containsText" dxfId="3352" priority="1320" operator="containsText" text="Error">
      <formula>NOT(ISERROR(SEARCH("Error",O95)))</formula>
    </cfRule>
  </conditionalFormatting>
  <conditionalFormatting sqref="N95">
    <cfRule type="expression" dxfId="3351" priority="1317">
      <formula>L95&gt;(K95-J95)+1</formula>
    </cfRule>
  </conditionalFormatting>
  <conditionalFormatting sqref="E95">
    <cfRule type="expression" dxfId="3350" priority="1319">
      <formula>COUNTIF(CountryALL,E95)=0</formula>
    </cfRule>
  </conditionalFormatting>
  <conditionalFormatting sqref="D95">
    <cfRule type="cellIs" dxfId="3349" priority="1318" operator="equal">
      <formula>""</formula>
    </cfRule>
  </conditionalFormatting>
  <conditionalFormatting sqref="O96">
    <cfRule type="containsText" dxfId="3348" priority="1316" operator="containsText" text="Error">
      <formula>NOT(ISERROR(SEARCH("Error",O96)))</formula>
    </cfRule>
  </conditionalFormatting>
  <conditionalFormatting sqref="N96">
    <cfRule type="expression" dxfId="3347" priority="1313">
      <formula>L96&gt;(K96-J96)+1</formula>
    </cfRule>
  </conditionalFormatting>
  <conditionalFormatting sqref="E96">
    <cfRule type="expression" dxfId="3346" priority="1315">
      <formula>COUNTIF(CountryALL,E96)=0</formula>
    </cfRule>
  </conditionalFormatting>
  <conditionalFormatting sqref="D96">
    <cfRule type="cellIs" dxfId="3345" priority="1314" operator="equal">
      <formula>""</formula>
    </cfRule>
  </conditionalFormatting>
  <conditionalFormatting sqref="O97">
    <cfRule type="containsText" dxfId="3344" priority="1312" operator="containsText" text="Error">
      <formula>NOT(ISERROR(SEARCH("Error",O97)))</formula>
    </cfRule>
  </conditionalFormatting>
  <conditionalFormatting sqref="N97">
    <cfRule type="expression" dxfId="3343" priority="1309">
      <formula>L97&gt;(K97-J97)+1</formula>
    </cfRule>
  </conditionalFormatting>
  <conditionalFormatting sqref="E97">
    <cfRule type="expression" dxfId="3342" priority="1311">
      <formula>COUNTIF(CountryALL,E97)=0</formula>
    </cfRule>
  </conditionalFormatting>
  <conditionalFormatting sqref="D97">
    <cfRule type="cellIs" dxfId="3341" priority="1310" operator="equal">
      <formula>""</formula>
    </cfRule>
  </conditionalFormatting>
  <conditionalFormatting sqref="O98">
    <cfRule type="containsText" dxfId="3340" priority="1308" operator="containsText" text="Error">
      <formula>NOT(ISERROR(SEARCH("Error",O98)))</formula>
    </cfRule>
  </conditionalFormatting>
  <conditionalFormatting sqref="N98">
    <cfRule type="expression" dxfId="3339" priority="1305">
      <formula>L98&gt;(K98-J98)+1</formula>
    </cfRule>
  </conditionalFormatting>
  <conditionalFormatting sqref="E98">
    <cfRule type="expression" dxfId="3338" priority="1307">
      <formula>COUNTIF(CountryALL,E98)=0</formula>
    </cfRule>
  </conditionalFormatting>
  <conditionalFormatting sqref="D98">
    <cfRule type="cellIs" dxfId="3337" priority="1306" operator="equal">
      <formula>""</formula>
    </cfRule>
  </conditionalFormatting>
  <conditionalFormatting sqref="O99">
    <cfRule type="containsText" dxfId="3336" priority="1304" operator="containsText" text="Error">
      <formula>NOT(ISERROR(SEARCH("Error",O99)))</formula>
    </cfRule>
  </conditionalFormatting>
  <conditionalFormatting sqref="N99">
    <cfRule type="expression" dxfId="3335" priority="1301">
      <formula>L99&gt;(K99-J99)+1</formula>
    </cfRule>
  </conditionalFormatting>
  <conditionalFormatting sqref="E99">
    <cfRule type="expression" dxfId="3334" priority="1303">
      <formula>COUNTIF(CountryALL,E99)=0</formula>
    </cfRule>
  </conditionalFormatting>
  <conditionalFormatting sqref="D99">
    <cfRule type="cellIs" dxfId="3333" priority="1302" operator="equal">
      <formula>""</formula>
    </cfRule>
  </conditionalFormatting>
  <conditionalFormatting sqref="O100">
    <cfRule type="containsText" dxfId="3332" priority="1300" operator="containsText" text="Error">
      <formula>NOT(ISERROR(SEARCH("Error",O100)))</formula>
    </cfRule>
  </conditionalFormatting>
  <conditionalFormatting sqref="N100">
    <cfRule type="expression" dxfId="3331" priority="1297">
      <formula>L100&gt;(K100-J100)+1</formula>
    </cfRule>
  </conditionalFormatting>
  <conditionalFormatting sqref="E100">
    <cfRule type="expression" dxfId="3330" priority="1299">
      <formula>COUNTIF(CountryALL,E100)=0</formula>
    </cfRule>
  </conditionalFormatting>
  <conditionalFormatting sqref="D100">
    <cfRule type="cellIs" dxfId="3329" priority="1298" operator="equal">
      <formula>""</formula>
    </cfRule>
  </conditionalFormatting>
  <conditionalFormatting sqref="O101">
    <cfRule type="containsText" dxfId="3328" priority="1296" operator="containsText" text="Error">
      <formula>NOT(ISERROR(SEARCH("Error",O101)))</formula>
    </cfRule>
  </conditionalFormatting>
  <conditionalFormatting sqref="N101">
    <cfRule type="expression" dxfId="3327" priority="1293">
      <formula>L101&gt;(K101-J101)+1</formula>
    </cfRule>
  </conditionalFormatting>
  <conditionalFormatting sqref="E101">
    <cfRule type="expression" dxfId="3326" priority="1295">
      <formula>COUNTIF(CountryALL,E101)=0</formula>
    </cfRule>
  </conditionalFormatting>
  <conditionalFormatting sqref="D101">
    <cfRule type="cellIs" dxfId="3325" priority="1294" operator="equal">
      <formula>""</formula>
    </cfRule>
  </conditionalFormatting>
  <conditionalFormatting sqref="O102">
    <cfRule type="containsText" dxfId="3324" priority="1292" operator="containsText" text="Error">
      <formula>NOT(ISERROR(SEARCH("Error",O102)))</formula>
    </cfRule>
  </conditionalFormatting>
  <conditionalFormatting sqref="N102">
    <cfRule type="expression" dxfId="3323" priority="1289">
      <formula>L102&gt;(K102-J102)+1</formula>
    </cfRule>
  </conditionalFormatting>
  <conditionalFormatting sqref="E102">
    <cfRule type="expression" dxfId="3322" priority="1291">
      <formula>COUNTIF(CountryALL,E102)=0</formula>
    </cfRule>
  </conditionalFormatting>
  <conditionalFormatting sqref="D102">
    <cfRule type="cellIs" dxfId="3321" priority="1290" operator="equal">
      <formula>""</formula>
    </cfRule>
  </conditionalFormatting>
  <conditionalFormatting sqref="O103">
    <cfRule type="containsText" dxfId="3320" priority="1288" operator="containsText" text="Error">
      <formula>NOT(ISERROR(SEARCH("Error",O103)))</formula>
    </cfRule>
  </conditionalFormatting>
  <conditionalFormatting sqref="N103">
    <cfRule type="expression" dxfId="3319" priority="1285">
      <formula>L103&gt;(K103-J103)+1</formula>
    </cfRule>
  </conditionalFormatting>
  <conditionalFormatting sqref="E103">
    <cfRule type="expression" dxfId="3318" priority="1287">
      <formula>COUNTIF(CountryALL,E103)=0</formula>
    </cfRule>
  </conditionalFormatting>
  <conditionalFormatting sqref="D103">
    <cfRule type="cellIs" dxfId="3317" priority="1286" operator="equal">
      <formula>""</formula>
    </cfRule>
  </conditionalFormatting>
  <conditionalFormatting sqref="O104">
    <cfRule type="containsText" dxfId="3316" priority="1284" operator="containsText" text="Error">
      <formula>NOT(ISERROR(SEARCH("Error",O104)))</formula>
    </cfRule>
  </conditionalFormatting>
  <conditionalFormatting sqref="N104">
    <cfRule type="expression" dxfId="3315" priority="1281">
      <formula>L104&gt;(K104-J104)+1</formula>
    </cfRule>
  </conditionalFormatting>
  <conditionalFormatting sqref="E104">
    <cfRule type="expression" dxfId="3314" priority="1283">
      <formula>COUNTIF(CountryALL,E104)=0</formula>
    </cfRule>
  </conditionalFormatting>
  <conditionalFormatting sqref="D104">
    <cfRule type="cellIs" dxfId="3313" priority="1282" operator="equal">
      <formula>""</formula>
    </cfRule>
  </conditionalFormatting>
  <conditionalFormatting sqref="O105">
    <cfRule type="containsText" dxfId="3312" priority="1280" operator="containsText" text="Error">
      <formula>NOT(ISERROR(SEARCH("Error",O105)))</formula>
    </cfRule>
  </conditionalFormatting>
  <conditionalFormatting sqref="N105">
    <cfRule type="expression" dxfId="3311" priority="1277">
      <formula>L105&gt;(K105-J105)+1</formula>
    </cfRule>
  </conditionalFormatting>
  <conditionalFormatting sqref="E105">
    <cfRule type="expression" dxfId="3310" priority="1279">
      <formula>COUNTIF(CountryALL,E105)=0</formula>
    </cfRule>
  </conditionalFormatting>
  <conditionalFormatting sqref="D105">
    <cfRule type="cellIs" dxfId="3309" priority="1278" operator="equal">
      <formula>""</formula>
    </cfRule>
  </conditionalFormatting>
  <conditionalFormatting sqref="O106">
    <cfRule type="containsText" dxfId="3308" priority="1276" operator="containsText" text="Error">
      <formula>NOT(ISERROR(SEARCH("Error",O106)))</formula>
    </cfRule>
  </conditionalFormatting>
  <conditionalFormatting sqref="N106">
    <cfRule type="expression" dxfId="3307" priority="1273">
      <formula>L106&gt;(K106-J106)+1</formula>
    </cfRule>
  </conditionalFormatting>
  <conditionalFormatting sqref="E106">
    <cfRule type="expression" dxfId="3306" priority="1275">
      <formula>COUNTIF(CountryALL,E106)=0</formula>
    </cfRule>
  </conditionalFormatting>
  <conditionalFormatting sqref="D106">
    <cfRule type="cellIs" dxfId="3305" priority="1274" operator="equal">
      <formula>""</formula>
    </cfRule>
  </conditionalFormatting>
  <conditionalFormatting sqref="O125">
    <cfRule type="containsText" dxfId="3304" priority="1272" operator="containsText" text="Error">
      <formula>NOT(ISERROR(SEARCH("Error",O125)))</formula>
    </cfRule>
  </conditionalFormatting>
  <conditionalFormatting sqref="N125">
    <cfRule type="expression" dxfId="3303" priority="1269">
      <formula>L125&gt;(K125-J125)+1</formula>
    </cfRule>
  </conditionalFormatting>
  <conditionalFormatting sqref="E125">
    <cfRule type="expression" dxfId="3302" priority="1271">
      <formula>COUNTIF(CountryALL,E125)=0</formula>
    </cfRule>
  </conditionalFormatting>
  <conditionalFormatting sqref="D125">
    <cfRule type="cellIs" dxfId="3301" priority="1270" operator="equal">
      <formula>""</formula>
    </cfRule>
  </conditionalFormatting>
  <conditionalFormatting sqref="O163">
    <cfRule type="containsText" dxfId="3300" priority="1268" operator="containsText" text="Error">
      <formula>NOT(ISERROR(SEARCH("Error",O163)))</formula>
    </cfRule>
  </conditionalFormatting>
  <conditionalFormatting sqref="N163">
    <cfRule type="expression" dxfId="3299" priority="1265">
      <formula>L163&gt;(K163-J163)+1</formula>
    </cfRule>
  </conditionalFormatting>
  <conditionalFormatting sqref="E163">
    <cfRule type="expression" dxfId="3298" priority="1267">
      <formula>COUNTIF(CountryALL,E163)=0</formula>
    </cfRule>
  </conditionalFormatting>
  <conditionalFormatting sqref="D163">
    <cfRule type="cellIs" dxfId="3297" priority="1266" operator="equal">
      <formula>""</formula>
    </cfRule>
  </conditionalFormatting>
  <conditionalFormatting sqref="O164">
    <cfRule type="containsText" dxfId="3296" priority="1264" operator="containsText" text="Error">
      <formula>NOT(ISERROR(SEARCH("Error",O164)))</formula>
    </cfRule>
  </conditionalFormatting>
  <conditionalFormatting sqref="N164">
    <cfRule type="expression" dxfId="3295" priority="1261">
      <formula>L164&gt;(K164-J164)+1</formula>
    </cfRule>
  </conditionalFormatting>
  <conditionalFormatting sqref="E164">
    <cfRule type="expression" dxfId="3294" priority="1263">
      <formula>COUNTIF(CountryALL,E164)=0</formula>
    </cfRule>
  </conditionalFormatting>
  <conditionalFormatting sqref="D164">
    <cfRule type="cellIs" dxfId="3293" priority="1262" operator="equal">
      <formula>""</formula>
    </cfRule>
  </conditionalFormatting>
  <conditionalFormatting sqref="O165">
    <cfRule type="containsText" dxfId="3292" priority="1260" operator="containsText" text="Error">
      <formula>NOT(ISERROR(SEARCH("Error",O165)))</formula>
    </cfRule>
  </conditionalFormatting>
  <conditionalFormatting sqref="N165">
    <cfRule type="expression" dxfId="3291" priority="1257">
      <formula>L165&gt;(K165-J165)+1</formula>
    </cfRule>
  </conditionalFormatting>
  <conditionalFormatting sqref="E165">
    <cfRule type="expression" dxfId="3290" priority="1259">
      <formula>COUNTIF(CountryALL,E165)=0</formula>
    </cfRule>
  </conditionalFormatting>
  <conditionalFormatting sqref="D165">
    <cfRule type="cellIs" dxfId="3289" priority="1258" operator="equal">
      <formula>""</formula>
    </cfRule>
  </conditionalFormatting>
  <conditionalFormatting sqref="O166">
    <cfRule type="containsText" dxfId="3288" priority="1256" operator="containsText" text="Error">
      <formula>NOT(ISERROR(SEARCH("Error",O166)))</formula>
    </cfRule>
  </conditionalFormatting>
  <conditionalFormatting sqref="N166">
    <cfRule type="expression" dxfId="3287" priority="1253">
      <formula>L166&gt;(K166-J166)+1</formula>
    </cfRule>
  </conditionalFormatting>
  <conditionalFormatting sqref="E166">
    <cfRule type="expression" dxfId="3286" priority="1255">
      <formula>COUNTIF(CountryALL,E166)=0</formula>
    </cfRule>
  </conditionalFormatting>
  <conditionalFormatting sqref="D166">
    <cfRule type="cellIs" dxfId="3285" priority="1254" operator="equal">
      <formula>""</formula>
    </cfRule>
  </conditionalFormatting>
  <conditionalFormatting sqref="O167">
    <cfRule type="containsText" dxfId="3284" priority="1252" operator="containsText" text="Error">
      <formula>NOT(ISERROR(SEARCH("Error",O167)))</formula>
    </cfRule>
  </conditionalFormatting>
  <conditionalFormatting sqref="N167">
    <cfRule type="expression" dxfId="3283" priority="1249">
      <formula>L167&gt;(K167-J167)+1</formula>
    </cfRule>
  </conditionalFormatting>
  <conditionalFormatting sqref="E167">
    <cfRule type="expression" dxfId="3282" priority="1251">
      <formula>COUNTIF(CountryALL,E167)=0</formula>
    </cfRule>
  </conditionalFormatting>
  <conditionalFormatting sqref="D167">
    <cfRule type="cellIs" dxfId="3281" priority="1250" operator="equal">
      <formula>""</formula>
    </cfRule>
  </conditionalFormatting>
  <conditionalFormatting sqref="O314">
    <cfRule type="containsText" dxfId="3280" priority="1248" operator="containsText" text="Error">
      <formula>NOT(ISERROR(SEARCH("Error",O314)))</formula>
    </cfRule>
  </conditionalFormatting>
  <conditionalFormatting sqref="N314">
    <cfRule type="expression" dxfId="3279" priority="1245">
      <formula>L314&gt;(K314-J314)+1</formula>
    </cfRule>
  </conditionalFormatting>
  <conditionalFormatting sqref="E314">
    <cfRule type="expression" dxfId="3278" priority="1247">
      <formula>COUNTIF(CountryALL,E314)=0</formula>
    </cfRule>
  </conditionalFormatting>
  <conditionalFormatting sqref="D314">
    <cfRule type="cellIs" dxfId="3277" priority="1246" operator="equal">
      <formula>""</formula>
    </cfRule>
  </conditionalFormatting>
  <conditionalFormatting sqref="O315">
    <cfRule type="containsText" dxfId="3276" priority="1244" operator="containsText" text="Error">
      <formula>NOT(ISERROR(SEARCH("Error",O315)))</formula>
    </cfRule>
  </conditionalFormatting>
  <conditionalFormatting sqref="N315">
    <cfRule type="expression" dxfId="3275" priority="1241">
      <formula>L315&gt;(K315-J315)+1</formula>
    </cfRule>
  </conditionalFormatting>
  <conditionalFormatting sqref="E315">
    <cfRule type="expression" dxfId="3274" priority="1243">
      <formula>COUNTIF(CountryALL,E315)=0</formula>
    </cfRule>
  </conditionalFormatting>
  <conditionalFormatting sqref="D315">
    <cfRule type="cellIs" dxfId="3273" priority="1242" operator="equal">
      <formula>""</formula>
    </cfRule>
  </conditionalFormatting>
  <conditionalFormatting sqref="O316">
    <cfRule type="containsText" dxfId="3272" priority="1240" operator="containsText" text="Error">
      <formula>NOT(ISERROR(SEARCH("Error",O316)))</formula>
    </cfRule>
  </conditionalFormatting>
  <conditionalFormatting sqref="N316">
    <cfRule type="expression" dxfId="3271" priority="1237">
      <formula>L316&gt;(K316-J316)+1</formula>
    </cfRule>
  </conditionalFormatting>
  <conditionalFormatting sqref="E316">
    <cfRule type="expression" dxfId="3270" priority="1239">
      <formula>COUNTIF(CountryALL,E316)=0</formula>
    </cfRule>
  </conditionalFormatting>
  <conditionalFormatting sqref="D316">
    <cfRule type="cellIs" dxfId="3269" priority="1238" operator="equal">
      <formula>""</formula>
    </cfRule>
  </conditionalFormatting>
  <conditionalFormatting sqref="O331">
    <cfRule type="containsText" dxfId="3268" priority="1236" operator="containsText" text="Error">
      <formula>NOT(ISERROR(SEARCH("Error",O331)))</formula>
    </cfRule>
  </conditionalFormatting>
  <conditionalFormatting sqref="N331">
    <cfRule type="expression" dxfId="3267" priority="1233">
      <formula>L331&gt;(K331-J331)+1</formula>
    </cfRule>
  </conditionalFormatting>
  <conditionalFormatting sqref="E331">
    <cfRule type="expression" dxfId="3266" priority="1235">
      <formula>COUNTIF(CountryALL,E331)=0</formula>
    </cfRule>
  </conditionalFormatting>
  <conditionalFormatting sqref="D331">
    <cfRule type="cellIs" dxfId="3265" priority="1234" operator="equal">
      <formula>""</formula>
    </cfRule>
  </conditionalFormatting>
  <conditionalFormatting sqref="O61">
    <cfRule type="containsText" dxfId="3264" priority="1232" operator="containsText" text="Error">
      <formula>NOT(ISERROR(SEARCH("Error",O61)))</formula>
    </cfRule>
  </conditionalFormatting>
  <conditionalFormatting sqref="N61">
    <cfRule type="expression" dxfId="3263" priority="1229">
      <formula>L61&gt;(K61-J61)+1</formula>
    </cfRule>
  </conditionalFormatting>
  <conditionalFormatting sqref="E61">
    <cfRule type="expression" dxfId="3262" priority="1231">
      <formula>COUNTIF(CountryALL,E61)=0</formula>
    </cfRule>
  </conditionalFormatting>
  <conditionalFormatting sqref="D61">
    <cfRule type="cellIs" dxfId="3261" priority="1230" operator="equal">
      <formula>""</formula>
    </cfRule>
  </conditionalFormatting>
  <conditionalFormatting sqref="O62">
    <cfRule type="containsText" dxfId="3260" priority="1228" operator="containsText" text="Error">
      <formula>NOT(ISERROR(SEARCH("Error",O62)))</formula>
    </cfRule>
  </conditionalFormatting>
  <conditionalFormatting sqref="N62">
    <cfRule type="expression" dxfId="3259" priority="1225">
      <formula>L62&gt;(K62-J62)+1</formula>
    </cfRule>
  </conditionalFormatting>
  <conditionalFormatting sqref="E62">
    <cfRule type="expression" dxfId="3258" priority="1227">
      <formula>COUNTIF(CountryALL,E62)=0</formula>
    </cfRule>
  </conditionalFormatting>
  <conditionalFormatting sqref="D62">
    <cfRule type="cellIs" dxfId="3257" priority="1226" operator="equal">
      <formula>""</formula>
    </cfRule>
  </conditionalFormatting>
  <conditionalFormatting sqref="O63">
    <cfRule type="containsText" dxfId="3256" priority="1224" operator="containsText" text="Error">
      <formula>NOT(ISERROR(SEARCH("Error",O63)))</formula>
    </cfRule>
  </conditionalFormatting>
  <conditionalFormatting sqref="N63">
    <cfRule type="expression" dxfId="3255" priority="1221">
      <formula>L63&gt;(K63-J63)+1</formula>
    </cfRule>
  </conditionalFormatting>
  <conditionalFormatting sqref="E63">
    <cfRule type="expression" dxfId="3254" priority="1223">
      <formula>COUNTIF(CountryALL,E63)=0</formula>
    </cfRule>
  </conditionalFormatting>
  <conditionalFormatting sqref="D63">
    <cfRule type="cellIs" dxfId="3253" priority="1222" operator="equal">
      <formula>""</formula>
    </cfRule>
  </conditionalFormatting>
  <conditionalFormatting sqref="O64">
    <cfRule type="containsText" dxfId="3252" priority="1220" operator="containsText" text="Error">
      <formula>NOT(ISERROR(SEARCH("Error",O64)))</formula>
    </cfRule>
  </conditionalFormatting>
  <conditionalFormatting sqref="N64">
    <cfRule type="expression" dxfId="3251" priority="1217">
      <formula>L64&gt;(K64-J64)+1</formula>
    </cfRule>
  </conditionalFormatting>
  <conditionalFormatting sqref="E64">
    <cfRule type="expression" dxfId="3250" priority="1219">
      <formula>COUNTIF(CountryALL,E64)=0</formula>
    </cfRule>
  </conditionalFormatting>
  <conditionalFormatting sqref="D64">
    <cfRule type="cellIs" dxfId="3249" priority="1218" operator="equal">
      <formula>""</formula>
    </cfRule>
  </conditionalFormatting>
  <conditionalFormatting sqref="O65">
    <cfRule type="containsText" dxfId="3248" priority="1216" operator="containsText" text="Error">
      <formula>NOT(ISERROR(SEARCH("Error",O65)))</formula>
    </cfRule>
  </conditionalFormatting>
  <conditionalFormatting sqref="N65">
    <cfRule type="expression" dxfId="3247" priority="1213">
      <formula>L65&gt;(K65-J65)+1</formula>
    </cfRule>
  </conditionalFormatting>
  <conditionalFormatting sqref="E65">
    <cfRule type="expression" dxfId="3246" priority="1215">
      <formula>COUNTIF(CountryALL,E65)=0</formula>
    </cfRule>
  </conditionalFormatting>
  <conditionalFormatting sqref="D65">
    <cfRule type="cellIs" dxfId="3245" priority="1214" operator="equal">
      <formula>""</formula>
    </cfRule>
  </conditionalFormatting>
  <conditionalFormatting sqref="O66">
    <cfRule type="containsText" dxfId="3244" priority="1212" operator="containsText" text="Error">
      <formula>NOT(ISERROR(SEARCH("Error",O66)))</formula>
    </cfRule>
  </conditionalFormatting>
  <conditionalFormatting sqref="N66">
    <cfRule type="expression" dxfId="3243" priority="1209">
      <formula>L66&gt;(K66-J66)+1</formula>
    </cfRule>
  </conditionalFormatting>
  <conditionalFormatting sqref="E66">
    <cfRule type="expression" dxfId="3242" priority="1211">
      <formula>COUNTIF(CountryALL,E66)=0</formula>
    </cfRule>
  </conditionalFormatting>
  <conditionalFormatting sqref="D66">
    <cfRule type="cellIs" dxfId="3241" priority="1210" operator="equal">
      <formula>""</formula>
    </cfRule>
  </conditionalFormatting>
  <conditionalFormatting sqref="O67">
    <cfRule type="containsText" dxfId="3240" priority="1208" operator="containsText" text="Error">
      <formula>NOT(ISERROR(SEARCH("Error",O67)))</formula>
    </cfRule>
  </conditionalFormatting>
  <conditionalFormatting sqref="N67">
    <cfRule type="expression" dxfId="3239" priority="1205">
      <formula>L67&gt;(K67-J67)+1</formula>
    </cfRule>
  </conditionalFormatting>
  <conditionalFormatting sqref="E67">
    <cfRule type="expression" dxfId="3238" priority="1207">
      <formula>COUNTIF(CountryALL,E67)=0</formula>
    </cfRule>
  </conditionalFormatting>
  <conditionalFormatting sqref="D67">
    <cfRule type="cellIs" dxfId="3237" priority="1206" operator="equal">
      <formula>""</formula>
    </cfRule>
  </conditionalFormatting>
  <conditionalFormatting sqref="O68">
    <cfRule type="containsText" dxfId="3236" priority="1204" operator="containsText" text="Error">
      <formula>NOT(ISERROR(SEARCH("Error",O68)))</formula>
    </cfRule>
  </conditionalFormatting>
  <conditionalFormatting sqref="N68">
    <cfRule type="expression" dxfId="3235" priority="1201">
      <formula>L68&gt;(K68-J68)+1</formula>
    </cfRule>
  </conditionalFormatting>
  <conditionalFormatting sqref="E68">
    <cfRule type="expression" dxfId="3234" priority="1203">
      <formula>COUNTIF(CountryALL,E68)=0</formula>
    </cfRule>
  </conditionalFormatting>
  <conditionalFormatting sqref="D68">
    <cfRule type="cellIs" dxfId="3233" priority="1202" operator="equal">
      <formula>""</formula>
    </cfRule>
  </conditionalFormatting>
  <conditionalFormatting sqref="O69">
    <cfRule type="containsText" dxfId="3232" priority="1200" operator="containsText" text="Error">
      <formula>NOT(ISERROR(SEARCH("Error",O69)))</formula>
    </cfRule>
  </conditionalFormatting>
  <conditionalFormatting sqref="N69">
    <cfRule type="expression" dxfId="3231" priority="1197">
      <formula>L69&gt;(K69-J69)+1</formula>
    </cfRule>
  </conditionalFormatting>
  <conditionalFormatting sqref="E69">
    <cfRule type="expression" dxfId="3230" priority="1199">
      <formula>COUNTIF(CountryALL,E69)=0</formula>
    </cfRule>
  </conditionalFormatting>
  <conditionalFormatting sqref="D69">
    <cfRule type="cellIs" dxfId="3229" priority="1198" operator="equal">
      <formula>""</formula>
    </cfRule>
  </conditionalFormatting>
  <conditionalFormatting sqref="O70">
    <cfRule type="containsText" dxfId="3228" priority="1196" operator="containsText" text="Error">
      <formula>NOT(ISERROR(SEARCH("Error",O70)))</formula>
    </cfRule>
  </conditionalFormatting>
  <conditionalFormatting sqref="N70">
    <cfRule type="expression" dxfId="3227" priority="1193">
      <formula>L70&gt;(K70-J70)+1</formula>
    </cfRule>
  </conditionalFormatting>
  <conditionalFormatting sqref="E70">
    <cfRule type="expression" dxfId="3226" priority="1195">
      <formula>COUNTIF(CountryALL,E70)=0</formula>
    </cfRule>
  </conditionalFormatting>
  <conditionalFormatting sqref="D70">
    <cfRule type="cellIs" dxfId="3225" priority="1194" operator="equal">
      <formula>""</formula>
    </cfRule>
  </conditionalFormatting>
  <conditionalFormatting sqref="O71">
    <cfRule type="containsText" dxfId="3224" priority="1192" operator="containsText" text="Error">
      <formula>NOT(ISERROR(SEARCH("Error",O71)))</formula>
    </cfRule>
  </conditionalFormatting>
  <conditionalFormatting sqref="N71">
    <cfRule type="expression" dxfId="3223" priority="1189">
      <formula>L71&gt;(K71-J71)+1</formula>
    </cfRule>
  </conditionalFormatting>
  <conditionalFormatting sqref="E71">
    <cfRule type="expression" dxfId="3222" priority="1191">
      <formula>COUNTIF(CountryALL,E71)=0</formula>
    </cfRule>
  </conditionalFormatting>
  <conditionalFormatting sqref="D71">
    <cfRule type="cellIs" dxfId="3221" priority="1190" operator="equal">
      <formula>""</formula>
    </cfRule>
  </conditionalFormatting>
  <conditionalFormatting sqref="O72">
    <cfRule type="containsText" dxfId="3220" priority="1188" operator="containsText" text="Error">
      <formula>NOT(ISERROR(SEARCH("Error",O72)))</formula>
    </cfRule>
  </conditionalFormatting>
  <conditionalFormatting sqref="N72">
    <cfRule type="expression" dxfId="3219" priority="1185">
      <formula>L72&gt;(K72-J72)+1</formula>
    </cfRule>
  </conditionalFormatting>
  <conditionalFormatting sqref="E72">
    <cfRule type="expression" dxfId="3218" priority="1187">
      <formula>COUNTIF(CountryALL,E72)=0</formula>
    </cfRule>
  </conditionalFormatting>
  <conditionalFormatting sqref="D72">
    <cfRule type="cellIs" dxfId="3217" priority="1186" operator="equal">
      <formula>""</formula>
    </cfRule>
  </conditionalFormatting>
  <conditionalFormatting sqref="O73">
    <cfRule type="containsText" dxfId="3216" priority="1184" operator="containsText" text="Error">
      <formula>NOT(ISERROR(SEARCH("Error",O73)))</formula>
    </cfRule>
  </conditionalFormatting>
  <conditionalFormatting sqref="N73">
    <cfRule type="expression" dxfId="3215" priority="1181">
      <formula>L73&gt;(K73-J73)+1</formula>
    </cfRule>
  </conditionalFormatting>
  <conditionalFormatting sqref="E73">
    <cfRule type="expression" dxfId="3214" priority="1183">
      <formula>COUNTIF(CountryALL,E73)=0</formula>
    </cfRule>
  </conditionalFormatting>
  <conditionalFormatting sqref="D73">
    <cfRule type="cellIs" dxfId="3213" priority="1182" operator="equal">
      <formula>""</formula>
    </cfRule>
  </conditionalFormatting>
  <conditionalFormatting sqref="O126">
    <cfRule type="containsText" dxfId="3212" priority="1180" operator="containsText" text="Error">
      <formula>NOT(ISERROR(SEARCH("Error",O126)))</formula>
    </cfRule>
  </conditionalFormatting>
  <conditionalFormatting sqref="N126">
    <cfRule type="expression" dxfId="3211" priority="1177">
      <formula>L126&gt;(K126-J126)+1</formula>
    </cfRule>
  </conditionalFormatting>
  <conditionalFormatting sqref="E126">
    <cfRule type="expression" dxfId="3210" priority="1179">
      <formula>COUNTIF(CountryALL,E126)=0</formula>
    </cfRule>
  </conditionalFormatting>
  <conditionalFormatting sqref="D126">
    <cfRule type="cellIs" dxfId="3209" priority="1178" operator="equal">
      <formula>""</formula>
    </cfRule>
  </conditionalFormatting>
  <conditionalFormatting sqref="O127">
    <cfRule type="containsText" dxfId="3208" priority="1176" operator="containsText" text="Error">
      <formula>NOT(ISERROR(SEARCH("Error",O127)))</formula>
    </cfRule>
  </conditionalFormatting>
  <conditionalFormatting sqref="N127">
    <cfRule type="expression" dxfId="3207" priority="1173">
      <formula>L127&gt;(K127-J127)+1</formula>
    </cfRule>
  </conditionalFormatting>
  <conditionalFormatting sqref="E127">
    <cfRule type="expression" dxfId="3206" priority="1175">
      <formula>COUNTIF(CountryALL,E127)=0</formula>
    </cfRule>
  </conditionalFormatting>
  <conditionalFormatting sqref="D127">
    <cfRule type="cellIs" dxfId="3205" priority="1174" operator="equal">
      <formula>""</formula>
    </cfRule>
  </conditionalFormatting>
  <conditionalFormatting sqref="O128">
    <cfRule type="containsText" dxfId="3204" priority="1172" operator="containsText" text="Error">
      <formula>NOT(ISERROR(SEARCH("Error",O128)))</formula>
    </cfRule>
  </conditionalFormatting>
  <conditionalFormatting sqref="N128">
    <cfRule type="expression" dxfId="3203" priority="1169">
      <formula>L128&gt;(K128-J128)+1</formula>
    </cfRule>
  </conditionalFormatting>
  <conditionalFormatting sqref="E128">
    <cfRule type="expression" dxfId="3202" priority="1171">
      <formula>COUNTIF(CountryALL,E128)=0</formula>
    </cfRule>
  </conditionalFormatting>
  <conditionalFormatting sqref="D128">
    <cfRule type="cellIs" dxfId="3201" priority="1170" operator="equal">
      <formula>""</formula>
    </cfRule>
  </conditionalFormatting>
  <conditionalFormatting sqref="O129">
    <cfRule type="containsText" dxfId="3200" priority="1168" operator="containsText" text="Error">
      <formula>NOT(ISERROR(SEARCH("Error",O129)))</formula>
    </cfRule>
  </conditionalFormatting>
  <conditionalFormatting sqref="N129">
    <cfRule type="expression" dxfId="3199" priority="1165">
      <formula>L129&gt;(K129-J129)+1</formula>
    </cfRule>
  </conditionalFormatting>
  <conditionalFormatting sqref="E129">
    <cfRule type="expression" dxfId="3198" priority="1167">
      <formula>COUNTIF(CountryALL,E129)=0</formula>
    </cfRule>
  </conditionalFormatting>
  <conditionalFormatting sqref="D129">
    <cfRule type="cellIs" dxfId="3197" priority="1166" operator="equal">
      <formula>""</formula>
    </cfRule>
  </conditionalFormatting>
  <conditionalFormatting sqref="O130">
    <cfRule type="containsText" dxfId="3196" priority="1164" operator="containsText" text="Error">
      <formula>NOT(ISERROR(SEARCH("Error",O130)))</formula>
    </cfRule>
  </conditionalFormatting>
  <conditionalFormatting sqref="N130">
    <cfRule type="expression" dxfId="3195" priority="1161">
      <formula>L130&gt;(K130-J130)+1</formula>
    </cfRule>
  </conditionalFormatting>
  <conditionalFormatting sqref="E130">
    <cfRule type="expression" dxfId="3194" priority="1163">
      <formula>COUNTIF(CountryALL,E130)=0</formula>
    </cfRule>
  </conditionalFormatting>
  <conditionalFormatting sqref="D130">
    <cfRule type="cellIs" dxfId="3193" priority="1162" operator="equal">
      <formula>""</formula>
    </cfRule>
  </conditionalFormatting>
  <conditionalFormatting sqref="O131">
    <cfRule type="containsText" dxfId="3192" priority="1160" operator="containsText" text="Error">
      <formula>NOT(ISERROR(SEARCH("Error",O131)))</formula>
    </cfRule>
  </conditionalFormatting>
  <conditionalFormatting sqref="N131">
    <cfRule type="expression" dxfId="3191" priority="1157">
      <formula>L131&gt;(K131-J131)+1</formula>
    </cfRule>
  </conditionalFormatting>
  <conditionalFormatting sqref="E131">
    <cfRule type="expression" dxfId="3190" priority="1159">
      <formula>COUNTIF(CountryALL,E131)=0</formula>
    </cfRule>
  </conditionalFormatting>
  <conditionalFormatting sqref="D131">
    <cfRule type="cellIs" dxfId="3189" priority="1158" operator="equal">
      <formula>""</formula>
    </cfRule>
  </conditionalFormatting>
  <conditionalFormatting sqref="O132">
    <cfRule type="containsText" dxfId="3188" priority="1156" operator="containsText" text="Error">
      <formula>NOT(ISERROR(SEARCH("Error",O132)))</formula>
    </cfRule>
  </conditionalFormatting>
  <conditionalFormatting sqref="N132">
    <cfRule type="expression" dxfId="3187" priority="1153">
      <formula>L132&gt;(K132-J132)+1</formula>
    </cfRule>
  </conditionalFormatting>
  <conditionalFormatting sqref="E132">
    <cfRule type="expression" dxfId="3186" priority="1155">
      <formula>COUNTIF(CountryALL,E132)=0</formula>
    </cfRule>
  </conditionalFormatting>
  <conditionalFormatting sqref="D132">
    <cfRule type="cellIs" dxfId="3185" priority="1154" operator="equal">
      <formula>""</formula>
    </cfRule>
  </conditionalFormatting>
  <conditionalFormatting sqref="O133">
    <cfRule type="containsText" dxfId="3184" priority="1152" operator="containsText" text="Error">
      <formula>NOT(ISERROR(SEARCH("Error",O133)))</formula>
    </cfRule>
  </conditionalFormatting>
  <conditionalFormatting sqref="N133">
    <cfRule type="expression" dxfId="3183" priority="1149">
      <formula>L133&gt;(K133-J133)+1</formula>
    </cfRule>
  </conditionalFormatting>
  <conditionalFormatting sqref="E133">
    <cfRule type="expression" dxfId="3182" priority="1151">
      <formula>COUNTIF(CountryALL,E133)=0</formula>
    </cfRule>
  </conditionalFormatting>
  <conditionalFormatting sqref="D133">
    <cfRule type="cellIs" dxfId="3181" priority="1150" operator="equal">
      <formula>""</formula>
    </cfRule>
  </conditionalFormatting>
  <conditionalFormatting sqref="O134">
    <cfRule type="containsText" dxfId="3180" priority="1148" operator="containsText" text="Error">
      <formula>NOT(ISERROR(SEARCH("Error",O134)))</formula>
    </cfRule>
  </conditionalFormatting>
  <conditionalFormatting sqref="N134">
    <cfRule type="expression" dxfId="3179" priority="1145">
      <formula>L134&gt;(K134-J134)+1</formula>
    </cfRule>
  </conditionalFormatting>
  <conditionalFormatting sqref="E134">
    <cfRule type="expression" dxfId="3178" priority="1147">
      <formula>COUNTIF(CountryALL,E134)=0</formula>
    </cfRule>
  </conditionalFormatting>
  <conditionalFormatting sqref="D134">
    <cfRule type="cellIs" dxfId="3177" priority="1146" operator="equal">
      <formula>""</formula>
    </cfRule>
  </conditionalFormatting>
  <conditionalFormatting sqref="O135">
    <cfRule type="containsText" dxfId="3176" priority="1144" operator="containsText" text="Error">
      <formula>NOT(ISERROR(SEARCH("Error",O135)))</formula>
    </cfRule>
  </conditionalFormatting>
  <conditionalFormatting sqref="N135">
    <cfRule type="expression" dxfId="3175" priority="1141">
      <formula>L135&gt;(K135-J135)+1</formula>
    </cfRule>
  </conditionalFormatting>
  <conditionalFormatting sqref="E135">
    <cfRule type="expression" dxfId="3174" priority="1143">
      <formula>COUNTIF(CountryALL,E135)=0</formula>
    </cfRule>
  </conditionalFormatting>
  <conditionalFormatting sqref="D135">
    <cfRule type="cellIs" dxfId="3173" priority="1142" operator="equal">
      <formula>""</formula>
    </cfRule>
  </conditionalFormatting>
  <conditionalFormatting sqref="O136">
    <cfRule type="containsText" dxfId="3172" priority="1140" operator="containsText" text="Error">
      <formula>NOT(ISERROR(SEARCH("Error",O136)))</formula>
    </cfRule>
  </conditionalFormatting>
  <conditionalFormatting sqref="N136">
    <cfRule type="expression" dxfId="3171" priority="1137">
      <formula>L136&gt;(K136-J136)+1</formula>
    </cfRule>
  </conditionalFormatting>
  <conditionalFormatting sqref="E136">
    <cfRule type="expression" dxfId="3170" priority="1139">
      <formula>COUNTIF(CountryALL,E136)=0</formula>
    </cfRule>
  </conditionalFormatting>
  <conditionalFormatting sqref="D136">
    <cfRule type="cellIs" dxfId="3169" priority="1138" operator="equal">
      <formula>""</formula>
    </cfRule>
  </conditionalFormatting>
  <conditionalFormatting sqref="O137">
    <cfRule type="containsText" dxfId="3168" priority="1136" operator="containsText" text="Error">
      <formula>NOT(ISERROR(SEARCH("Error",O137)))</formula>
    </cfRule>
  </conditionalFormatting>
  <conditionalFormatting sqref="N137">
    <cfRule type="expression" dxfId="3167" priority="1133">
      <formula>L137&gt;(K137-J137)+1</formula>
    </cfRule>
  </conditionalFormatting>
  <conditionalFormatting sqref="E137">
    <cfRule type="expression" dxfId="3166" priority="1135">
      <formula>COUNTIF(CountryALL,E137)=0</formula>
    </cfRule>
  </conditionalFormatting>
  <conditionalFormatting sqref="D137">
    <cfRule type="cellIs" dxfId="3165" priority="1134" operator="equal">
      <formula>""</formula>
    </cfRule>
  </conditionalFormatting>
  <conditionalFormatting sqref="O138">
    <cfRule type="containsText" dxfId="3164" priority="1132" operator="containsText" text="Error">
      <formula>NOT(ISERROR(SEARCH("Error",O138)))</formula>
    </cfRule>
  </conditionalFormatting>
  <conditionalFormatting sqref="N138">
    <cfRule type="expression" dxfId="3163" priority="1129">
      <formula>L138&gt;(K138-J138)+1</formula>
    </cfRule>
  </conditionalFormatting>
  <conditionalFormatting sqref="E138">
    <cfRule type="expression" dxfId="3162" priority="1131">
      <formula>COUNTIF(CountryALL,E138)=0</formula>
    </cfRule>
  </conditionalFormatting>
  <conditionalFormatting sqref="D138">
    <cfRule type="cellIs" dxfId="3161" priority="1130" operator="equal">
      <formula>""</formula>
    </cfRule>
  </conditionalFormatting>
  <conditionalFormatting sqref="O139">
    <cfRule type="containsText" dxfId="3160" priority="1128" operator="containsText" text="Error">
      <formula>NOT(ISERROR(SEARCH("Error",O139)))</formula>
    </cfRule>
  </conditionalFormatting>
  <conditionalFormatting sqref="N139">
    <cfRule type="expression" dxfId="3159" priority="1125">
      <formula>L139&gt;(K139-J139)+1</formula>
    </cfRule>
  </conditionalFormatting>
  <conditionalFormatting sqref="E139">
    <cfRule type="expression" dxfId="3158" priority="1127">
      <formula>COUNTIF(CountryALL,E139)=0</formula>
    </cfRule>
  </conditionalFormatting>
  <conditionalFormatting sqref="D139">
    <cfRule type="cellIs" dxfId="3157" priority="1126" operator="equal">
      <formula>""</formula>
    </cfRule>
  </conditionalFormatting>
  <conditionalFormatting sqref="O140">
    <cfRule type="containsText" dxfId="3156" priority="1124" operator="containsText" text="Error">
      <formula>NOT(ISERROR(SEARCH("Error",O140)))</formula>
    </cfRule>
  </conditionalFormatting>
  <conditionalFormatting sqref="N140">
    <cfRule type="expression" dxfId="3155" priority="1121">
      <formula>L140&gt;(K140-J140)+1</formula>
    </cfRule>
  </conditionalFormatting>
  <conditionalFormatting sqref="E140">
    <cfRule type="expression" dxfId="3154" priority="1123">
      <formula>COUNTIF(CountryALL,E140)=0</formula>
    </cfRule>
  </conditionalFormatting>
  <conditionalFormatting sqref="D140">
    <cfRule type="cellIs" dxfId="3153" priority="1122" operator="equal">
      <formula>""</formula>
    </cfRule>
  </conditionalFormatting>
  <conditionalFormatting sqref="O141">
    <cfRule type="containsText" dxfId="3152" priority="1120" operator="containsText" text="Error">
      <formula>NOT(ISERROR(SEARCH("Error",O141)))</formula>
    </cfRule>
  </conditionalFormatting>
  <conditionalFormatting sqref="N141">
    <cfRule type="expression" dxfId="3151" priority="1117">
      <formula>L141&gt;(K141-J141)+1</formula>
    </cfRule>
  </conditionalFormatting>
  <conditionalFormatting sqref="E141">
    <cfRule type="expression" dxfId="3150" priority="1119">
      <formula>COUNTIF(CountryALL,E141)=0</formula>
    </cfRule>
  </conditionalFormatting>
  <conditionalFormatting sqref="D141">
    <cfRule type="cellIs" dxfId="3149" priority="1118" operator="equal">
      <formula>""</formula>
    </cfRule>
  </conditionalFormatting>
  <conditionalFormatting sqref="O142">
    <cfRule type="containsText" dxfId="3148" priority="1116" operator="containsText" text="Error">
      <formula>NOT(ISERROR(SEARCH("Error",O142)))</formula>
    </cfRule>
  </conditionalFormatting>
  <conditionalFormatting sqref="N142">
    <cfRule type="expression" dxfId="3147" priority="1113">
      <formula>L142&gt;(K142-J142)+1</formula>
    </cfRule>
  </conditionalFormatting>
  <conditionalFormatting sqref="E142">
    <cfRule type="expression" dxfId="3146" priority="1115">
      <formula>COUNTIF(CountryALL,E142)=0</formula>
    </cfRule>
  </conditionalFormatting>
  <conditionalFormatting sqref="D142">
    <cfRule type="cellIs" dxfId="3145" priority="1114" operator="equal">
      <formula>""</formula>
    </cfRule>
  </conditionalFormatting>
  <conditionalFormatting sqref="O143">
    <cfRule type="containsText" dxfId="3144" priority="1112" operator="containsText" text="Error">
      <formula>NOT(ISERROR(SEARCH("Error",O143)))</formula>
    </cfRule>
  </conditionalFormatting>
  <conditionalFormatting sqref="N143">
    <cfRule type="expression" dxfId="3143" priority="1109">
      <formula>L143&gt;(K143-J143)+1</formula>
    </cfRule>
  </conditionalFormatting>
  <conditionalFormatting sqref="E143">
    <cfRule type="expression" dxfId="3142" priority="1111">
      <formula>COUNTIF(CountryALL,E143)=0</formula>
    </cfRule>
  </conditionalFormatting>
  <conditionalFormatting sqref="D143">
    <cfRule type="cellIs" dxfId="3141" priority="1110" operator="equal">
      <formula>""</formula>
    </cfRule>
  </conditionalFormatting>
  <conditionalFormatting sqref="O144">
    <cfRule type="containsText" dxfId="3140" priority="1108" operator="containsText" text="Error">
      <formula>NOT(ISERROR(SEARCH("Error",O144)))</formula>
    </cfRule>
  </conditionalFormatting>
  <conditionalFormatting sqref="N144">
    <cfRule type="expression" dxfId="3139" priority="1105">
      <formula>L144&gt;(K144-J144)+1</formula>
    </cfRule>
  </conditionalFormatting>
  <conditionalFormatting sqref="E144">
    <cfRule type="expression" dxfId="3138" priority="1107">
      <formula>COUNTIF(CountryALL,E144)=0</formula>
    </cfRule>
  </conditionalFormatting>
  <conditionalFormatting sqref="D144">
    <cfRule type="cellIs" dxfId="3137" priority="1106" operator="equal">
      <formula>""</formula>
    </cfRule>
  </conditionalFormatting>
  <conditionalFormatting sqref="O145">
    <cfRule type="containsText" dxfId="3136" priority="1104" operator="containsText" text="Error">
      <formula>NOT(ISERROR(SEARCH("Error",O145)))</formula>
    </cfRule>
  </conditionalFormatting>
  <conditionalFormatting sqref="N145">
    <cfRule type="expression" dxfId="3135" priority="1101">
      <formula>L145&gt;(K145-J145)+1</formula>
    </cfRule>
  </conditionalFormatting>
  <conditionalFormatting sqref="E145">
    <cfRule type="expression" dxfId="3134" priority="1103">
      <formula>COUNTIF(CountryALL,E145)=0</formula>
    </cfRule>
  </conditionalFormatting>
  <conditionalFormatting sqref="D145">
    <cfRule type="cellIs" dxfId="3133" priority="1102" operator="equal">
      <formula>""</formula>
    </cfRule>
  </conditionalFormatting>
  <conditionalFormatting sqref="O146">
    <cfRule type="containsText" dxfId="3132" priority="1100" operator="containsText" text="Error">
      <formula>NOT(ISERROR(SEARCH("Error",O146)))</formula>
    </cfRule>
  </conditionalFormatting>
  <conditionalFormatting sqref="N146">
    <cfRule type="expression" dxfId="3131" priority="1097">
      <formula>L146&gt;(K146-J146)+1</formula>
    </cfRule>
  </conditionalFormatting>
  <conditionalFormatting sqref="E146">
    <cfRule type="expression" dxfId="3130" priority="1099">
      <formula>COUNTIF(CountryALL,E146)=0</formula>
    </cfRule>
  </conditionalFormatting>
  <conditionalFormatting sqref="D146">
    <cfRule type="cellIs" dxfId="3129" priority="1098" operator="equal">
      <formula>""</formula>
    </cfRule>
  </conditionalFormatting>
  <conditionalFormatting sqref="O147">
    <cfRule type="containsText" dxfId="3128" priority="1096" operator="containsText" text="Error">
      <formula>NOT(ISERROR(SEARCH("Error",O147)))</formula>
    </cfRule>
  </conditionalFormatting>
  <conditionalFormatting sqref="N147">
    <cfRule type="expression" dxfId="3127" priority="1093">
      <formula>L147&gt;(K147-J147)+1</formula>
    </cfRule>
  </conditionalFormatting>
  <conditionalFormatting sqref="E147">
    <cfRule type="expression" dxfId="3126" priority="1095">
      <formula>COUNTIF(CountryALL,E147)=0</formula>
    </cfRule>
  </conditionalFormatting>
  <conditionalFormatting sqref="D147">
    <cfRule type="cellIs" dxfId="3125" priority="1094" operator="equal">
      <formula>""</formula>
    </cfRule>
  </conditionalFormatting>
  <conditionalFormatting sqref="O148">
    <cfRule type="containsText" dxfId="3124" priority="1092" operator="containsText" text="Error">
      <formula>NOT(ISERROR(SEARCH("Error",O148)))</formula>
    </cfRule>
  </conditionalFormatting>
  <conditionalFormatting sqref="N148">
    <cfRule type="expression" dxfId="3123" priority="1089">
      <formula>L148&gt;(K148-J148)+1</formula>
    </cfRule>
  </conditionalFormatting>
  <conditionalFormatting sqref="E148">
    <cfRule type="expression" dxfId="3122" priority="1091">
      <formula>COUNTIF(CountryALL,E148)=0</formula>
    </cfRule>
  </conditionalFormatting>
  <conditionalFormatting sqref="D148">
    <cfRule type="cellIs" dxfId="3121" priority="1090" operator="equal">
      <formula>""</formula>
    </cfRule>
  </conditionalFormatting>
  <conditionalFormatting sqref="O149">
    <cfRule type="containsText" dxfId="3120" priority="1088" operator="containsText" text="Error">
      <formula>NOT(ISERROR(SEARCH("Error",O149)))</formula>
    </cfRule>
  </conditionalFormatting>
  <conditionalFormatting sqref="N149">
    <cfRule type="expression" dxfId="3119" priority="1085">
      <formula>L149&gt;(K149-J149)+1</formula>
    </cfRule>
  </conditionalFormatting>
  <conditionalFormatting sqref="E149">
    <cfRule type="expression" dxfId="3118" priority="1087">
      <formula>COUNTIF(CountryALL,E149)=0</formula>
    </cfRule>
  </conditionalFormatting>
  <conditionalFormatting sqref="D149">
    <cfRule type="cellIs" dxfId="3117" priority="1086" operator="equal">
      <formula>""</formula>
    </cfRule>
  </conditionalFormatting>
  <conditionalFormatting sqref="O150">
    <cfRule type="containsText" dxfId="3116" priority="1084" operator="containsText" text="Error">
      <formula>NOT(ISERROR(SEARCH("Error",O150)))</formula>
    </cfRule>
  </conditionalFormatting>
  <conditionalFormatting sqref="N150">
    <cfRule type="expression" dxfId="3115" priority="1081">
      <formula>L150&gt;(K150-J150)+1</formula>
    </cfRule>
  </conditionalFormatting>
  <conditionalFormatting sqref="E150">
    <cfRule type="expression" dxfId="3114" priority="1083">
      <formula>COUNTIF(CountryALL,E150)=0</formula>
    </cfRule>
  </conditionalFormatting>
  <conditionalFormatting sqref="D150">
    <cfRule type="cellIs" dxfId="3113" priority="1082" operator="equal">
      <formula>""</formula>
    </cfRule>
  </conditionalFormatting>
  <conditionalFormatting sqref="O151">
    <cfRule type="containsText" dxfId="3112" priority="1080" operator="containsText" text="Error">
      <formula>NOT(ISERROR(SEARCH("Error",O151)))</formula>
    </cfRule>
  </conditionalFormatting>
  <conditionalFormatting sqref="N151">
    <cfRule type="expression" dxfId="3111" priority="1077">
      <formula>L151&gt;(K151-J151)+1</formula>
    </cfRule>
  </conditionalFormatting>
  <conditionalFormatting sqref="E151">
    <cfRule type="expression" dxfId="3110" priority="1079">
      <formula>COUNTIF(CountryALL,E151)=0</formula>
    </cfRule>
  </conditionalFormatting>
  <conditionalFormatting sqref="D151">
    <cfRule type="cellIs" dxfId="3109" priority="1078" operator="equal">
      <formula>""</formula>
    </cfRule>
  </conditionalFormatting>
  <conditionalFormatting sqref="O152">
    <cfRule type="containsText" dxfId="3108" priority="1076" operator="containsText" text="Error">
      <formula>NOT(ISERROR(SEARCH("Error",O152)))</formula>
    </cfRule>
  </conditionalFormatting>
  <conditionalFormatting sqref="N152">
    <cfRule type="expression" dxfId="3107" priority="1073">
      <formula>L152&gt;(K152-J152)+1</formula>
    </cfRule>
  </conditionalFormatting>
  <conditionalFormatting sqref="E152">
    <cfRule type="expression" dxfId="3106" priority="1075">
      <formula>COUNTIF(CountryALL,E152)=0</formula>
    </cfRule>
  </conditionalFormatting>
  <conditionalFormatting sqref="D152">
    <cfRule type="cellIs" dxfId="3105" priority="1074" operator="equal">
      <formula>""</formula>
    </cfRule>
  </conditionalFormatting>
  <conditionalFormatting sqref="O107">
    <cfRule type="containsText" dxfId="3104" priority="1072" operator="containsText" text="Error">
      <formula>NOT(ISERROR(SEARCH("Error",O107)))</formula>
    </cfRule>
  </conditionalFormatting>
  <conditionalFormatting sqref="N107">
    <cfRule type="expression" dxfId="3103" priority="1069">
      <formula>L107&gt;(K107-J107)+1</formula>
    </cfRule>
  </conditionalFormatting>
  <conditionalFormatting sqref="E107">
    <cfRule type="expression" dxfId="3102" priority="1071">
      <formula>COUNTIF(CountryALL,E107)=0</formula>
    </cfRule>
  </conditionalFormatting>
  <conditionalFormatting sqref="D107">
    <cfRule type="cellIs" dxfId="3101" priority="1070" operator="equal">
      <formula>""</formula>
    </cfRule>
  </conditionalFormatting>
  <conditionalFormatting sqref="O108">
    <cfRule type="containsText" dxfId="3100" priority="1068" operator="containsText" text="Error">
      <formula>NOT(ISERROR(SEARCH("Error",O108)))</formula>
    </cfRule>
  </conditionalFormatting>
  <conditionalFormatting sqref="N108">
    <cfRule type="expression" dxfId="3099" priority="1065">
      <formula>L108&gt;(K108-J108)+1</formula>
    </cfRule>
  </conditionalFormatting>
  <conditionalFormatting sqref="E108">
    <cfRule type="expression" dxfId="3098" priority="1067">
      <formula>COUNTIF(CountryALL,E108)=0</formula>
    </cfRule>
  </conditionalFormatting>
  <conditionalFormatting sqref="D108">
    <cfRule type="cellIs" dxfId="3097" priority="1066" operator="equal">
      <formula>""</formula>
    </cfRule>
  </conditionalFormatting>
  <conditionalFormatting sqref="O109">
    <cfRule type="containsText" dxfId="3096" priority="1064" operator="containsText" text="Error">
      <formula>NOT(ISERROR(SEARCH("Error",O109)))</formula>
    </cfRule>
  </conditionalFormatting>
  <conditionalFormatting sqref="N109">
    <cfRule type="expression" dxfId="3095" priority="1061">
      <formula>L109&gt;(K109-J109)+1</formula>
    </cfRule>
  </conditionalFormatting>
  <conditionalFormatting sqref="E109">
    <cfRule type="expression" dxfId="3094" priority="1063">
      <formula>COUNTIF(CountryALL,E109)=0</formula>
    </cfRule>
  </conditionalFormatting>
  <conditionalFormatting sqref="D109">
    <cfRule type="cellIs" dxfId="3093" priority="1062" operator="equal">
      <formula>""</formula>
    </cfRule>
  </conditionalFormatting>
  <conditionalFormatting sqref="O110">
    <cfRule type="containsText" dxfId="3092" priority="1060" operator="containsText" text="Error">
      <formula>NOT(ISERROR(SEARCH("Error",O110)))</formula>
    </cfRule>
  </conditionalFormatting>
  <conditionalFormatting sqref="N110">
    <cfRule type="expression" dxfId="3091" priority="1057">
      <formula>L110&gt;(K110-J110)+1</formula>
    </cfRule>
  </conditionalFormatting>
  <conditionalFormatting sqref="E110">
    <cfRule type="expression" dxfId="3090" priority="1059">
      <formula>COUNTIF(CountryALL,E110)=0</formula>
    </cfRule>
  </conditionalFormatting>
  <conditionalFormatting sqref="D110">
    <cfRule type="cellIs" dxfId="3089" priority="1058" operator="equal">
      <formula>""</formula>
    </cfRule>
  </conditionalFormatting>
  <conditionalFormatting sqref="O111">
    <cfRule type="containsText" dxfId="3088" priority="1056" operator="containsText" text="Error">
      <formula>NOT(ISERROR(SEARCH("Error",O111)))</formula>
    </cfRule>
  </conditionalFormatting>
  <conditionalFormatting sqref="N111">
    <cfRule type="expression" dxfId="3087" priority="1053">
      <formula>L111&gt;(K111-J111)+1</formula>
    </cfRule>
  </conditionalFormatting>
  <conditionalFormatting sqref="E111">
    <cfRule type="expression" dxfId="3086" priority="1055">
      <formula>COUNTIF(CountryALL,E111)=0</formula>
    </cfRule>
  </conditionalFormatting>
  <conditionalFormatting sqref="D111">
    <cfRule type="cellIs" dxfId="3085" priority="1054" operator="equal">
      <formula>""</formula>
    </cfRule>
  </conditionalFormatting>
  <conditionalFormatting sqref="O112">
    <cfRule type="containsText" dxfId="3084" priority="1052" operator="containsText" text="Error">
      <formula>NOT(ISERROR(SEARCH("Error",O112)))</formula>
    </cfRule>
  </conditionalFormatting>
  <conditionalFormatting sqref="N112">
    <cfRule type="expression" dxfId="3083" priority="1049">
      <formula>L112&gt;(K112-J112)+1</formula>
    </cfRule>
  </conditionalFormatting>
  <conditionalFormatting sqref="E112">
    <cfRule type="expression" dxfId="3082" priority="1051">
      <formula>COUNTIF(CountryALL,E112)=0</formula>
    </cfRule>
  </conditionalFormatting>
  <conditionalFormatting sqref="D112">
    <cfRule type="cellIs" dxfId="3081" priority="1050" operator="equal">
      <formula>""</formula>
    </cfRule>
  </conditionalFormatting>
  <conditionalFormatting sqref="O113">
    <cfRule type="containsText" dxfId="3080" priority="1048" operator="containsText" text="Error">
      <formula>NOT(ISERROR(SEARCH("Error",O113)))</formula>
    </cfRule>
  </conditionalFormatting>
  <conditionalFormatting sqref="N113">
    <cfRule type="expression" dxfId="3079" priority="1045">
      <formula>L113&gt;(K113-J113)+1</formula>
    </cfRule>
  </conditionalFormatting>
  <conditionalFormatting sqref="E113">
    <cfRule type="expression" dxfId="3078" priority="1047">
      <formula>COUNTIF(CountryALL,E113)=0</formula>
    </cfRule>
  </conditionalFormatting>
  <conditionalFormatting sqref="D113">
    <cfRule type="cellIs" dxfId="3077" priority="1046" operator="equal">
      <formula>""</formula>
    </cfRule>
  </conditionalFormatting>
  <conditionalFormatting sqref="O114">
    <cfRule type="containsText" dxfId="3076" priority="1044" operator="containsText" text="Error">
      <formula>NOT(ISERROR(SEARCH("Error",O114)))</formula>
    </cfRule>
  </conditionalFormatting>
  <conditionalFormatting sqref="N114">
    <cfRule type="expression" dxfId="3075" priority="1041">
      <formula>L114&gt;(K114-J114)+1</formula>
    </cfRule>
  </conditionalFormatting>
  <conditionalFormatting sqref="E114">
    <cfRule type="expression" dxfId="3074" priority="1043">
      <formula>COUNTIF(CountryALL,E114)=0</formula>
    </cfRule>
  </conditionalFormatting>
  <conditionalFormatting sqref="D114">
    <cfRule type="cellIs" dxfId="3073" priority="1042" operator="equal">
      <formula>""</formula>
    </cfRule>
  </conditionalFormatting>
  <conditionalFormatting sqref="O115">
    <cfRule type="containsText" dxfId="3072" priority="1040" operator="containsText" text="Error">
      <formula>NOT(ISERROR(SEARCH("Error",O115)))</formula>
    </cfRule>
  </conditionalFormatting>
  <conditionalFormatting sqref="N115">
    <cfRule type="expression" dxfId="3071" priority="1037">
      <formula>L115&gt;(K115-J115)+1</formula>
    </cfRule>
  </conditionalFormatting>
  <conditionalFormatting sqref="E115">
    <cfRule type="expression" dxfId="3070" priority="1039">
      <formula>COUNTIF(CountryALL,E115)=0</formula>
    </cfRule>
  </conditionalFormatting>
  <conditionalFormatting sqref="D115">
    <cfRule type="cellIs" dxfId="3069" priority="1038" operator="equal">
      <formula>""</formula>
    </cfRule>
  </conditionalFormatting>
  <conditionalFormatting sqref="O116">
    <cfRule type="containsText" dxfId="3068" priority="1036" operator="containsText" text="Error">
      <formula>NOT(ISERROR(SEARCH("Error",O116)))</formula>
    </cfRule>
  </conditionalFormatting>
  <conditionalFormatting sqref="N116">
    <cfRule type="expression" dxfId="3067" priority="1033">
      <formula>L116&gt;(K116-J116)+1</formula>
    </cfRule>
  </conditionalFormatting>
  <conditionalFormatting sqref="E116">
    <cfRule type="expression" dxfId="3066" priority="1035">
      <formula>COUNTIF(CountryALL,E116)=0</formula>
    </cfRule>
  </conditionalFormatting>
  <conditionalFormatting sqref="D116">
    <cfRule type="cellIs" dxfId="3065" priority="1034" operator="equal">
      <formula>""</formula>
    </cfRule>
  </conditionalFormatting>
  <conditionalFormatting sqref="O117">
    <cfRule type="containsText" dxfId="3064" priority="1032" operator="containsText" text="Error">
      <formula>NOT(ISERROR(SEARCH("Error",O117)))</formula>
    </cfRule>
  </conditionalFormatting>
  <conditionalFormatting sqref="N117">
    <cfRule type="expression" dxfId="3063" priority="1029">
      <formula>L117&gt;(K117-J117)+1</formula>
    </cfRule>
  </conditionalFormatting>
  <conditionalFormatting sqref="E117">
    <cfRule type="expression" dxfId="3062" priority="1031">
      <formula>COUNTIF(CountryALL,E117)=0</formula>
    </cfRule>
  </conditionalFormatting>
  <conditionalFormatting sqref="D117">
    <cfRule type="cellIs" dxfId="3061" priority="1030" operator="equal">
      <formula>""</formula>
    </cfRule>
  </conditionalFormatting>
  <conditionalFormatting sqref="O118">
    <cfRule type="containsText" dxfId="3060" priority="1028" operator="containsText" text="Error">
      <formula>NOT(ISERROR(SEARCH("Error",O118)))</formula>
    </cfRule>
  </conditionalFormatting>
  <conditionalFormatting sqref="N118">
    <cfRule type="expression" dxfId="3059" priority="1025">
      <formula>L118&gt;(K118-J118)+1</formula>
    </cfRule>
  </conditionalFormatting>
  <conditionalFormatting sqref="E118">
    <cfRule type="expression" dxfId="3058" priority="1027">
      <formula>COUNTIF(CountryALL,E118)=0</formula>
    </cfRule>
  </conditionalFormatting>
  <conditionalFormatting sqref="D118">
    <cfRule type="cellIs" dxfId="3057" priority="1026" operator="equal">
      <formula>""</formula>
    </cfRule>
  </conditionalFormatting>
  <conditionalFormatting sqref="O119">
    <cfRule type="containsText" dxfId="3056" priority="1024" operator="containsText" text="Error">
      <formula>NOT(ISERROR(SEARCH("Error",O119)))</formula>
    </cfRule>
  </conditionalFormatting>
  <conditionalFormatting sqref="N119">
    <cfRule type="expression" dxfId="3055" priority="1021">
      <formula>L119&gt;(K119-J119)+1</formula>
    </cfRule>
  </conditionalFormatting>
  <conditionalFormatting sqref="E119">
    <cfRule type="expression" dxfId="3054" priority="1023">
      <formula>COUNTIF(CountryALL,E119)=0</formula>
    </cfRule>
  </conditionalFormatting>
  <conditionalFormatting sqref="D119">
    <cfRule type="cellIs" dxfId="3053" priority="1022" operator="equal">
      <formula>""</formula>
    </cfRule>
  </conditionalFormatting>
  <conditionalFormatting sqref="O120">
    <cfRule type="containsText" dxfId="3052" priority="1020" operator="containsText" text="Error">
      <formula>NOT(ISERROR(SEARCH("Error",O120)))</formula>
    </cfRule>
  </conditionalFormatting>
  <conditionalFormatting sqref="N120">
    <cfRule type="expression" dxfId="3051" priority="1017">
      <formula>L120&gt;(K120-J120)+1</formula>
    </cfRule>
  </conditionalFormatting>
  <conditionalFormatting sqref="E120">
    <cfRule type="expression" dxfId="3050" priority="1019">
      <formula>COUNTIF(CountryALL,E120)=0</formula>
    </cfRule>
  </conditionalFormatting>
  <conditionalFormatting sqref="D120">
    <cfRule type="cellIs" dxfId="3049" priority="1018" operator="equal">
      <formula>""</formula>
    </cfRule>
  </conditionalFormatting>
  <conditionalFormatting sqref="O121">
    <cfRule type="containsText" dxfId="3048" priority="1016" operator="containsText" text="Error">
      <formula>NOT(ISERROR(SEARCH("Error",O121)))</formula>
    </cfRule>
  </conditionalFormatting>
  <conditionalFormatting sqref="N121">
    <cfRule type="expression" dxfId="3047" priority="1013">
      <formula>L121&gt;(K121-J121)+1</formula>
    </cfRule>
  </conditionalFormatting>
  <conditionalFormatting sqref="E121">
    <cfRule type="expression" dxfId="3046" priority="1015">
      <formula>COUNTIF(CountryALL,E121)=0</formula>
    </cfRule>
  </conditionalFormatting>
  <conditionalFormatting sqref="D121">
    <cfRule type="cellIs" dxfId="3045" priority="1014" operator="equal">
      <formula>""</formula>
    </cfRule>
  </conditionalFormatting>
  <conditionalFormatting sqref="O122">
    <cfRule type="containsText" dxfId="3044" priority="1012" operator="containsText" text="Error">
      <formula>NOT(ISERROR(SEARCH("Error",O122)))</formula>
    </cfRule>
  </conditionalFormatting>
  <conditionalFormatting sqref="N122">
    <cfRule type="expression" dxfId="3043" priority="1009">
      <formula>L122&gt;(K122-J122)+1</formula>
    </cfRule>
  </conditionalFormatting>
  <conditionalFormatting sqref="E122">
    <cfRule type="expression" dxfId="3042" priority="1011">
      <formula>COUNTIF(CountryALL,E122)=0</formula>
    </cfRule>
  </conditionalFormatting>
  <conditionalFormatting sqref="D122">
    <cfRule type="cellIs" dxfId="3041" priority="1010" operator="equal">
      <formula>""</formula>
    </cfRule>
  </conditionalFormatting>
  <conditionalFormatting sqref="O123">
    <cfRule type="containsText" dxfId="3040" priority="1008" operator="containsText" text="Error">
      <formula>NOT(ISERROR(SEARCH("Error",O123)))</formula>
    </cfRule>
  </conditionalFormatting>
  <conditionalFormatting sqref="N123">
    <cfRule type="expression" dxfId="3039" priority="1005">
      <formula>L123&gt;(K123-J123)+1</formula>
    </cfRule>
  </conditionalFormatting>
  <conditionalFormatting sqref="E123">
    <cfRule type="expression" dxfId="3038" priority="1007">
      <formula>COUNTIF(CountryALL,E123)=0</formula>
    </cfRule>
  </conditionalFormatting>
  <conditionalFormatting sqref="D123">
    <cfRule type="cellIs" dxfId="3037" priority="1006" operator="equal">
      <formula>""</formula>
    </cfRule>
  </conditionalFormatting>
  <conditionalFormatting sqref="O124">
    <cfRule type="containsText" dxfId="3036" priority="1004" operator="containsText" text="Error">
      <formula>NOT(ISERROR(SEARCH("Error",O124)))</formula>
    </cfRule>
  </conditionalFormatting>
  <conditionalFormatting sqref="N124">
    <cfRule type="expression" dxfId="3035" priority="1001">
      <formula>L124&gt;(K124-J124)+1</formula>
    </cfRule>
  </conditionalFormatting>
  <conditionalFormatting sqref="E124">
    <cfRule type="expression" dxfId="3034" priority="1003">
      <formula>COUNTIF(CountryALL,E124)=0</formula>
    </cfRule>
  </conditionalFormatting>
  <conditionalFormatting sqref="D124">
    <cfRule type="cellIs" dxfId="3033" priority="1002" operator="equal">
      <formula>""</formula>
    </cfRule>
  </conditionalFormatting>
  <conditionalFormatting sqref="O153">
    <cfRule type="containsText" dxfId="3032" priority="1000" operator="containsText" text="Error">
      <formula>NOT(ISERROR(SEARCH("Error",O153)))</formula>
    </cfRule>
  </conditionalFormatting>
  <conditionalFormatting sqref="N153">
    <cfRule type="expression" dxfId="3031" priority="997">
      <formula>L153&gt;(K153-J153)+1</formula>
    </cfRule>
  </conditionalFormatting>
  <conditionalFormatting sqref="E153">
    <cfRule type="expression" dxfId="3030" priority="999">
      <formula>COUNTIF(CountryALL,E153)=0</formula>
    </cfRule>
  </conditionalFormatting>
  <conditionalFormatting sqref="D153">
    <cfRule type="cellIs" dxfId="3029" priority="998" operator="equal">
      <formula>""</formula>
    </cfRule>
  </conditionalFormatting>
  <conditionalFormatting sqref="O154">
    <cfRule type="containsText" dxfId="3028" priority="996" operator="containsText" text="Error">
      <formula>NOT(ISERROR(SEARCH("Error",O154)))</formula>
    </cfRule>
  </conditionalFormatting>
  <conditionalFormatting sqref="N154">
    <cfRule type="expression" dxfId="3027" priority="993">
      <formula>L154&gt;(K154-J154)+1</formula>
    </cfRule>
  </conditionalFormatting>
  <conditionalFormatting sqref="E154">
    <cfRule type="expression" dxfId="3026" priority="995">
      <formula>COUNTIF(CountryALL,E154)=0</formula>
    </cfRule>
  </conditionalFormatting>
  <conditionalFormatting sqref="D154">
    <cfRule type="cellIs" dxfId="3025" priority="994" operator="equal">
      <formula>""</formula>
    </cfRule>
  </conditionalFormatting>
  <conditionalFormatting sqref="O155">
    <cfRule type="containsText" dxfId="3024" priority="992" operator="containsText" text="Error">
      <formula>NOT(ISERROR(SEARCH("Error",O155)))</formula>
    </cfRule>
  </conditionalFormatting>
  <conditionalFormatting sqref="N155">
    <cfRule type="expression" dxfId="3023" priority="989">
      <formula>L155&gt;(K155-J155)+1</formula>
    </cfRule>
  </conditionalFormatting>
  <conditionalFormatting sqref="E155">
    <cfRule type="expression" dxfId="3022" priority="991">
      <formula>COUNTIF(CountryALL,E155)=0</formula>
    </cfRule>
  </conditionalFormatting>
  <conditionalFormatting sqref="D155">
    <cfRule type="cellIs" dxfId="3021" priority="990" operator="equal">
      <formula>""</formula>
    </cfRule>
  </conditionalFormatting>
  <conditionalFormatting sqref="O156">
    <cfRule type="containsText" dxfId="3020" priority="988" operator="containsText" text="Error">
      <formula>NOT(ISERROR(SEARCH("Error",O156)))</formula>
    </cfRule>
  </conditionalFormatting>
  <conditionalFormatting sqref="N156">
    <cfRule type="expression" dxfId="3019" priority="985">
      <formula>L156&gt;(K156-J156)+1</formula>
    </cfRule>
  </conditionalFormatting>
  <conditionalFormatting sqref="E156">
    <cfRule type="expression" dxfId="3018" priority="987">
      <formula>COUNTIF(CountryALL,E156)=0</formula>
    </cfRule>
  </conditionalFormatting>
  <conditionalFormatting sqref="D156">
    <cfRule type="cellIs" dxfId="3017" priority="986" operator="equal">
      <formula>""</formula>
    </cfRule>
  </conditionalFormatting>
  <conditionalFormatting sqref="O157">
    <cfRule type="containsText" dxfId="3016" priority="984" operator="containsText" text="Error">
      <formula>NOT(ISERROR(SEARCH("Error",O157)))</formula>
    </cfRule>
  </conditionalFormatting>
  <conditionalFormatting sqref="N157">
    <cfRule type="expression" dxfId="3015" priority="981">
      <formula>L157&gt;(K157-J157)+1</formula>
    </cfRule>
  </conditionalFormatting>
  <conditionalFormatting sqref="E157">
    <cfRule type="expression" dxfId="3014" priority="983">
      <formula>COUNTIF(CountryALL,E157)=0</formula>
    </cfRule>
  </conditionalFormatting>
  <conditionalFormatting sqref="D157">
    <cfRule type="cellIs" dxfId="3013" priority="982" operator="equal">
      <formula>""</formula>
    </cfRule>
  </conditionalFormatting>
  <conditionalFormatting sqref="O158">
    <cfRule type="containsText" dxfId="3012" priority="980" operator="containsText" text="Error">
      <formula>NOT(ISERROR(SEARCH("Error",O158)))</formula>
    </cfRule>
  </conditionalFormatting>
  <conditionalFormatting sqref="N158">
    <cfRule type="expression" dxfId="3011" priority="977">
      <formula>L158&gt;(K158-J158)+1</formula>
    </cfRule>
  </conditionalFormatting>
  <conditionalFormatting sqref="E158">
    <cfRule type="expression" dxfId="3010" priority="979">
      <formula>COUNTIF(CountryALL,E158)=0</formula>
    </cfRule>
  </conditionalFormatting>
  <conditionalFormatting sqref="D158">
    <cfRule type="cellIs" dxfId="3009" priority="978" operator="equal">
      <formula>""</formula>
    </cfRule>
  </conditionalFormatting>
  <conditionalFormatting sqref="O159">
    <cfRule type="containsText" dxfId="3008" priority="976" operator="containsText" text="Error">
      <formula>NOT(ISERROR(SEARCH("Error",O159)))</formula>
    </cfRule>
  </conditionalFormatting>
  <conditionalFormatting sqref="N159">
    <cfRule type="expression" dxfId="3007" priority="973">
      <formula>L159&gt;(K159-J159)+1</formula>
    </cfRule>
  </conditionalFormatting>
  <conditionalFormatting sqref="E159">
    <cfRule type="expression" dxfId="3006" priority="975">
      <formula>COUNTIF(CountryALL,E159)=0</formula>
    </cfRule>
  </conditionalFormatting>
  <conditionalFormatting sqref="D159">
    <cfRule type="cellIs" dxfId="3005" priority="974" operator="equal">
      <formula>""</formula>
    </cfRule>
  </conditionalFormatting>
  <conditionalFormatting sqref="O160">
    <cfRule type="containsText" dxfId="3004" priority="972" operator="containsText" text="Error">
      <formula>NOT(ISERROR(SEARCH("Error",O160)))</formula>
    </cfRule>
  </conditionalFormatting>
  <conditionalFormatting sqref="N160">
    <cfRule type="expression" dxfId="3003" priority="969">
      <formula>L160&gt;(K160-J160)+1</formula>
    </cfRule>
  </conditionalFormatting>
  <conditionalFormatting sqref="E160">
    <cfRule type="expression" dxfId="3002" priority="971">
      <formula>COUNTIF(CountryALL,E160)=0</formula>
    </cfRule>
  </conditionalFormatting>
  <conditionalFormatting sqref="D160">
    <cfRule type="cellIs" dxfId="3001" priority="970" operator="equal">
      <formula>""</formula>
    </cfRule>
  </conditionalFormatting>
  <conditionalFormatting sqref="O161">
    <cfRule type="containsText" dxfId="3000" priority="968" operator="containsText" text="Error">
      <formula>NOT(ISERROR(SEARCH("Error",O161)))</formula>
    </cfRule>
  </conditionalFormatting>
  <conditionalFormatting sqref="N161">
    <cfRule type="expression" dxfId="2999" priority="965">
      <formula>L161&gt;(K161-J161)+1</formula>
    </cfRule>
  </conditionalFormatting>
  <conditionalFormatting sqref="E161">
    <cfRule type="expression" dxfId="2998" priority="967">
      <formula>COUNTIF(CountryALL,E161)=0</formula>
    </cfRule>
  </conditionalFormatting>
  <conditionalFormatting sqref="D161">
    <cfRule type="cellIs" dxfId="2997" priority="966" operator="equal">
      <formula>""</formula>
    </cfRule>
  </conditionalFormatting>
  <conditionalFormatting sqref="O162">
    <cfRule type="containsText" dxfId="2996" priority="964" operator="containsText" text="Error">
      <formula>NOT(ISERROR(SEARCH("Error",O162)))</formula>
    </cfRule>
  </conditionalFormatting>
  <conditionalFormatting sqref="N162">
    <cfRule type="expression" dxfId="2995" priority="961">
      <formula>L162&gt;(K162-J162)+1</formula>
    </cfRule>
  </conditionalFormatting>
  <conditionalFormatting sqref="E162">
    <cfRule type="expression" dxfId="2994" priority="963">
      <formula>COUNTIF(CountryALL,E162)=0</formula>
    </cfRule>
  </conditionalFormatting>
  <conditionalFormatting sqref="D162">
    <cfRule type="cellIs" dxfId="2993" priority="962" operator="equal">
      <formula>""</formula>
    </cfRule>
  </conditionalFormatting>
  <conditionalFormatting sqref="O168">
    <cfRule type="containsText" dxfId="2992" priority="960" operator="containsText" text="Error">
      <formula>NOT(ISERROR(SEARCH("Error",O168)))</formula>
    </cfRule>
  </conditionalFormatting>
  <conditionalFormatting sqref="N168">
    <cfRule type="expression" dxfId="2991" priority="957">
      <formula>L168&gt;(K168-J168)+1</formula>
    </cfRule>
  </conditionalFormatting>
  <conditionalFormatting sqref="E168">
    <cfRule type="expression" dxfId="2990" priority="959">
      <formula>COUNTIF(CountryALL,E168)=0</formula>
    </cfRule>
  </conditionalFormatting>
  <conditionalFormatting sqref="D168">
    <cfRule type="cellIs" dxfId="2989" priority="958" operator="equal">
      <formula>""</formula>
    </cfRule>
  </conditionalFormatting>
  <conditionalFormatting sqref="O169">
    <cfRule type="containsText" dxfId="2988" priority="956" operator="containsText" text="Error">
      <formula>NOT(ISERROR(SEARCH("Error",O169)))</formula>
    </cfRule>
  </conditionalFormatting>
  <conditionalFormatting sqref="N169">
    <cfRule type="expression" dxfId="2987" priority="953">
      <formula>L169&gt;(K169-J169)+1</formula>
    </cfRule>
  </conditionalFormatting>
  <conditionalFormatting sqref="E169">
    <cfRule type="expression" dxfId="2986" priority="955">
      <formula>COUNTIF(CountryALL,E169)=0</formula>
    </cfRule>
  </conditionalFormatting>
  <conditionalFormatting sqref="D169">
    <cfRule type="cellIs" dxfId="2985" priority="954" operator="equal">
      <formula>""</formula>
    </cfRule>
  </conditionalFormatting>
  <conditionalFormatting sqref="O170">
    <cfRule type="containsText" dxfId="2984" priority="952" operator="containsText" text="Error">
      <formula>NOT(ISERROR(SEARCH("Error",O170)))</formula>
    </cfRule>
  </conditionalFormatting>
  <conditionalFormatting sqref="N170">
    <cfRule type="expression" dxfId="2983" priority="949">
      <formula>L170&gt;(K170-J170)+1</formula>
    </cfRule>
  </conditionalFormatting>
  <conditionalFormatting sqref="E170">
    <cfRule type="expression" dxfId="2982" priority="951">
      <formula>COUNTIF(CountryALL,E170)=0</formula>
    </cfRule>
  </conditionalFormatting>
  <conditionalFormatting sqref="D170">
    <cfRule type="cellIs" dxfId="2981" priority="950" operator="equal">
      <formula>""</formula>
    </cfRule>
  </conditionalFormatting>
  <conditionalFormatting sqref="O171">
    <cfRule type="containsText" dxfId="2980" priority="948" operator="containsText" text="Error">
      <formula>NOT(ISERROR(SEARCH("Error",O171)))</formula>
    </cfRule>
  </conditionalFormatting>
  <conditionalFormatting sqref="N171">
    <cfRule type="expression" dxfId="2979" priority="945">
      <formula>L171&gt;(K171-J171)+1</formula>
    </cfRule>
  </conditionalFormatting>
  <conditionalFormatting sqref="E171">
    <cfRule type="expression" dxfId="2978" priority="947">
      <formula>COUNTIF(CountryALL,E171)=0</formula>
    </cfRule>
  </conditionalFormatting>
  <conditionalFormatting sqref="D171">
    <cfRule type="cellIs" dxfId="2977" priority="946" operator="equal">
      <formula>""</formula>
    </cfRule>
  </conditionalFormatting>
  <conditionalFormatting sqref="O172">
    <cfRule type="containsText" dxfId="2976" priority="944" operator="containsText" text="Error">
      <formula>NOT(ISERROR(SEARCH("Error",O172)))</formula>
    </cfRule>
  </conditionalFormatting>
  <conditionalFormatting sqref="N172">
    <cfRule type="expression" dxfId="2975" priority="941">
      <formula>L172&gt;(K172-J172)+1</formula>
    </cfRule>
  </conditionalFormatting>
  <conditionalFormatting sqref="E172">
    <cfRule type="expression" dxfId="2974" priority="943">
      <formula>COUNTIF(CountryALL,E172)=0</formula>
    </cfRule>
  </conditionalFormatting>
  <conditionalFormatting sqref="D172">
    <cfRule type="cellIs" dxfId="2973" priority="942" operator="equal">
      <formula>""</formula>
    </cfRule>
  </conditionalFormatting>
  <conditionalFormatting sqref="O173">
    <cfRule type="containsText" dxfId="2972" priority="940" operator="containsText" text="Error">
      <formula>NOT(ISERROR(SEARCH("Error",O173)))</formula>
    </cfRule>
  </conditionalFormatting>
  <conditionalFormatting sqref="N173">
    <cfRule type="expression" dxfId="2971" priority="937">
      <formula>L173&gt;(K173-J173)+1</formula>
    </cfRule>
  </conditionalFormatting>
  <conditionalFormatting sqref="E173">
    <cfRule type="expression" dxfId="2970" priority="939">
      <formula>COUNTIF(CountryALL,E173)=0</formula>
    </cfRule>
  </conditionalFormatting>
  <conditionalFormatting sqref="D173">
    <cfRule type="cellIs" dxfId="2969" priority="938" operator="equal">
      <formula>""</formula>
    </cfRule>
  </conditionalFormatting>
  <conditionalFormatting sqref="O174">
    <cfRule type="containsText" dxfId="2968" priority="936" operator="containsText" text="Error">
      <formula>NOT(ISERROR(SEARCH("Error",O174)))</formula>
    </cfRule>
  </conditionalFormatting>
  <conditionalFormatting sqref="N174">
    <cfRule type="expression" dxfId="2967" priority="933">
      <formula>L174&gt;(K174-J174)+1</formula>
    </cfRule>
  </conditionalFormatting>
  <conditionalFormatting sqref="E174">
    <cfRule type="expression" dxfId="2966" priority="935">
      <formula>COUNTIF(CountryALL,E174)=0</formula>
    </cfRule>
  </conditionalFormatting>
  <conditionalFormatting sqref="D174">
    <cfRule type="cellIs" dxfId="2965" priority="934" operator="equal">
      <formula>""</formula>
    </cfRule>
  </conditionalFormatting>
  <conditionalFormatting sqref="O175">
    <cfRule type="containsText" dxfId="2964" priority="932" operator="containsText" text="Error">
      <formula>NOT(ISERROR(SEARCH("Error",O175)))</formula>
    </cfRule>
  </conditionalFormatting>
  <conditionalFormatting sqref="N175">
    <cfRule type="expression" dxfId="2963" priority="929">
      <formula>L175&gt;(K175-J175)+1</formula>
    </cfRule>
  </conditionalFormatting>
  <conditionalFormatting sqref="E175">
    <cfRule type="expression" dxfId="2962" priority="931">
      <formula>COUNTIF(CountryALL,E175)=0</formula>
    </cfRule>
  </conditionalFormatting>
  <conditionalFormatting sqref="D175">
    <cfRule type="cellIs" dxfId="2961" priority="930" operator="equal">
      <formula>""</formula>
    </cfRule>
  </conditionalFormatting>
  <conditionalFormatting sqref="O176">
    <cfRule type="containsText" dxfId="2960" priority="928" operator="containsText" text="Error">
      <formula>NOT(ISERROR(SEARCH("Error",O176)))</formula>
    </cfRule>
  </conditionalFormatting>
  <conditionalFormatting sqref="N176">
    <cfRule type="expression" dxfId="2959" priority="925">
      <formula>L176&gt;(K176-J176)+1</formula>
    </cfRule>
  </conditionalFormatting>
  <conditionalFormatting sqref="E176">
    <cfRule type="expression" dxfId="2958" priority="927">
      <formula>COUNTIF(CountryALL,E176)=0</formula>
    </cfRule>
  </conditionalFormatting>
  <conditionalFormatting sqref="D176">
    <cfRule type="cellIs" dxfId="2957" priority="926" operator="equal">
      <formula>""</formula>
    </cfRule>
  </conditionalFormatting>
  <conditionalFormatting sqref="O177">
    <cfRule type="containsText" dxfId="2956" priority="924" operator="containsText" text="Error">
      <formula>NOT(ISERROR(SEARCH("Error",O177)))</formula>
    </cfRule>
  </conditionalFormatting>
  <conditionalFormatting sqref="N177">
    <cfRule type="expression" dxfId="2955" priority="921">
      <formula>L177&gt;(K177-J177)+1</formula>
    </cfRule>
  </conditionalFormatting>
  <conditionalFormatting sqref="E177">
    <cfRule type="expression" dxfId="2954" priority="923">
      <formula>COUNTIF(CountryALL,E177)=0</formula>
    </cfRule>
  </conditionalFormatting>
  <conditionalFormatting sqref="D177">
    <cfRule type="cellIs" dxfId="2953" priority="922" operator="equal">
      <formula>""</formula>
    </cfRule>
  </conditionalFormatting>
  <conditionalFormatting sqref="O178">
    <cfRule type="containsText" dxfId="2952" priority="920" operator="containsText" text="Error">
      <formula>NOT(ISERROR(SEARCH("Error",O178)))</formula>
    </cfRule>
  </conditionalFormatting>
  <conditionalFormatting sqref="N178">
    <cfRule type="expression" dxfId="2951" priority="917">
      <formula>L178&gt;(K178-J178)+1</formula>
    </cfRule>
  </conditionalFormatting>
  <conditionalFormatting sqref="E178">
    <cfRule type="expression" dxfId="2950" priority="919">
      <formula>COUNTIF(CountryALL,E178)=0</formula>
    </cfRule>
  </conditionalFormatting>
  <conditionalFormatting sqref="D178">
    <cfRule type="cellIs" dxfId="2949" priority="918" operator="equal">
      <formula>""</formula>
    </cfRule>
  </conditionalFormatting>
  <conditionalFormatting sqref="O179">
    <cfRule type="containsText" dxfId="2948" priority="916" operator="containsText" text="Error">
      <formula>NOT(ISERROR(SEARCH("Error",O179)))</formula>
    </cfRule>
  </conditionalFormatting>
  <conditionalFormatting sqref="N179">
    <cfRule type="expression" dxfId="2947" priority="913">
      <formula>L179&gt;(K179-J179)+1</formula>
    </cfRule>
  </conditionalFormatting>
  <conditionalFormatting sqref="E179">
    <cfRule type="expression" dxfId="2946" priority="915">
      <formula>COUNTIF(CountryALL,E179)=0</formula>
    </cfRule>
  </conditionalFormatting>
  <conditionalFormatting sqref="D179">
    <cfRule type="cellIs" dxfId="2945" priority="914" operator="equal">
      <formula>""</formula>
    </cfRule>
  </conditionalFormatting>
  <conditionalFormatting sqref="O180">
    <cfRule type="containsText" dxfId="2944" priority="912" operator="containsText" text="Error">
      <formula>NOT(ISERROR(SEARCH("Error",O180)))</formula>
    </cfRule>
  </conditionalFormatting>
  <conditionalFormatting sqref="N180">
    <cfRule type="expression" dxfId="2943" priority="909">
      <formula>L180&gt;(K180-J180)+1</formula>
    </cfRule>
  </conditionalFormatting>
  <conditionalFormatting sqref="E180">
    <cfRule type="expression" dxfId="2942" priority="911">
      <formula>COUNTIF(CountryALL,E180)=0</formula>
    </cfRule>
  </conditionalFormatting>
  <conditionalFormatting sqref="D180">
    <cfRule type="cellIs" dxfId="2941" priority="910" operator="equal">
      <formula>""</formula>
    </cfRule>
  </conditionalFormatting>
  <conditionalFormatting sqref="O181">
    <cfRule type="containsText" dxfId="2940" priority="908" operator="containsText" text="Error">
      <formula>NOT(ISERROR(SEARCH("Error",O181)))</formula>
    </cfRule>
  </conditionalFormatting>
  <conditionalFormatting sqref="N181">
    <cfRule type="expression" dxfId="2939" priority="905">
      <formula>L181&gt;(K181-J181)+1</formula>
    </cfRule>
  </conditionalFormatting>
  <conditionalFormatting sqref="E181">
    <cfRule type="expression" dxfId="2938" priority="907">
      <formula>COUNTIF(CountryALL,E181)=0</formula>
    </cfRule>
  </conditionalFormatting>
  <conditionalFormatting sqref="D181">
    <cfRule type="cellIs" dxfId="2937" priority="906" operator="equal">
      <formula>""</formula>
    </cfRule>
  </conditionalFormatting>
  <conditionalFormatting sqref="O182">
    <cfRule type="containsText" dxfId="2936" priority="904" operator="containsText" text="Error">
      <formula>NOT(ISERROR(SEARCH("Error",O182)))</formula>
    </cfRule>
  </conditionalFormatting>
  <conditionalFormatting sqref="N182">
    <cfRule type="expression" dxfId="2935" priority="901">
      <formula>L182&gt;(K182-J182)+1</formula>
    </cfRule>
  </conditionalFormatting>
  <conditionalFormatting sqref="E182">
    <cfRule type="expression" dxfId="2934" priority="903">
      <formula>COUNTIF(CountryALL,E182)=0</formula>
    </cfRule>
  </conditionalFormatting>
  <conditionalFormatting sqref="D182">
    <cfRule type="cellIs" dxfId="2933" priority="902" operator="equal">
      <formula>""</formula>
    </cfRule>
  </conditionalFormatting>
  <conditionalFormatting sqref="O183">
    <cfRule type="containsText" dxfId="2932" priority="900" operator="containsText" text="Error">
      <formula>NOT(ISERROR(SEARCH("Error",O183)))</formula>
    </cfRule>
  </conditionalFormatting>
  <conditionalFormatting sqref="N183">
    <cfRule type="expression" dxfId="2931" priority="897">
      <formula>L183&gt;(K183-J183)+1</formula>
    </cfRule>
  </conditionalFormatting>
  <conditionalFormatting sqref="E183">
    <cfRule type="expression" dxfId="2930" priority="899">
      <formula>COUNTIF(CountryALL,E183)=0</formula>
    </cfRule>
  </conditionalFormatting>
  <conditionalFormatting sqref="D183">
    <cfRule type="cellIs" dxfId="2929" priority="898" operator="equal">
      <formula>""</formula>
    </cfRule>
  </conditionalFormatting>
  <conditionalFormatting sqref="O184">
    <cfRule type="containsText" dxfId="2928" priority="896" operator="containsText" text="Error">
      <formula>NOT(ISERROR(SEARCH("Error",O184)))</formula>
    </cfRule>
  </conditionalFormatting>
  <conditionalFormatting sqref="N184">
    <cfRule type="expression" dxfId="2927" priority="893">
      <formula>L184&gt;(K184-J184)+1</formula>
    </cfRule>
  </conditionalFormatting>
  <conditionalFormatting sqref="E184">
    <cfRule type="expression" dxfId="2926" priority="895">
      <formula>COUNTIF(CountryALL,E184)=0</formula>
    </cfRule>
  </conditionalFormatting>
  <conditionalFormatting sqref="D184">
    <cfRule type="cellIs" dxfId="2925" priority="894" operator="equal">
      <formula>""</formula>
    </cfRule>
  </conditionalFormatting>
  <conditionalFormatting sqref="O185">
    <cfRule type="containsText" dxfId="2924" priority="892" operator="containsText" text="Error">
      <formula>NOT(ISERROR(SEARCH("Error",O185)))</formula>
    </cfRule>
  </conditionalFormatting>
  <conditionalFormatting sqref="N185">
    <cfRule type="expression" dxfId="2923" priority="889">
      <formula>L185&gt;(K185-J185)+1</formula>
    </cfRule>
  </conditionalFormatting>
  <conditionalFormatting sqref="E185">
    <cfRule type="expression" dxfId="2922" priority="891">
      <formula>COUNTIF(CountryALL,E185)=0</formula>
    </cfRule>
  </conditionalFormatting>
  <conditionalFormatting sqref="D185">
    <cfRule type="cellIs" dxfId="2921" priority="890" operator="equal">
      <formula>""</formula>
    </cfRule>
  </conditionalFormatting>
  <conditionalFormatting sqref="O186">
    <cfRule type="containsText" dxfId="2920" priority="888" operator="containsText" text="Error">
      <formula>NOT(ISERROR(SEARCH("Error",O186)))</formula>
    </cfRule>
  </conditionalFormatting>
  <conditionalFormatting sqref="N186">
    <cfRule type="expression" dxfId="2919" priority="885">
      <formula>L186&gt;(K186-J186)+1</formula>
    </cfRule>
  </conditionalFormatting>
  <conditionalFormatting sqref="E186">
    <cfRule type="expression" dxfId="2918" priority="887">
      <formula>COUNTIF(CountryALL,E186)=0</formula>
    </cfRule>
  </conditionalFormatting>
  <conditionalFormatting sqref="D186">
    <cfRule type="cellIs" dxfId="2917" priority="886" operator="equal">
      <formula>""</formula>
    </cfRule>
  </conditionalFormatting>
  <conditionalFormatting sqref="O187">
    <cfRule type="containsText" dxfId="2916" priority="884" operator="containsText" text="Error">
      <formula>NOT(ISERROR(SEARCH("Error",O187)))</formula>
    </cfRule>
  </conditionalFormatting>
  <conditionalFormatting sqref="N187">
    <cfRule type="expression" dxfId="2915" priority="881">
      <formula>L187&gt;(K187-J187)+1</formula>
    </cfRule>
  </conditionalFormatting>
  <conditionalFormatting sqref="E187">
    <cfRule type="expression" dxfId="2914" priority="883">
      <formula>COUNTIF(CountryALL,E187)=0</formula>
    </cfRule>
  </conditionalFormatting>
  <conditionalFormatting sqref="D187">
    <cfRule type="cellIs" dxfId="2913" priority="882" operator="equal">
      <formula>""</formula>
    </cfRule>
  </conditionalFormatting>
  <conditionalFormatting sqref="O188">
    <cfRule type="containsText" dxfId="2912" priority="880" operator="containsText" text="Error">
      <formula>NOT(ISERROR(SEARCH("Error",O188)))</formula>
    </cfRule>
  </conditionalFormatting>
  <conditionalFormatting sqref="N188">
    <cfRule type="expression" dxfId="2911" priority="877">
      <formula>L188&gt;(K188-J188)+1</formula>
    </cfRule>
  </conditionalFormatting>
  <conditionalFormatting sqref="E188">
    <cfRule type="expression" dxfId="2910" priority="879">
      <formula>COUNTIF(CountryALL,E188)=0</formula>
    </cfRule>
  </conditionalFormatting>
  <conditionalFormatting sqref="D188">
    <cfRule type="cellIs" dxfId="2909" priority="878" operator="equal">
      <formula>""</formula>
    </cfRule>
  </conditionalFormatting>
  <conditionalFormatting sqref="O189">
    <cfRule type="containsText" dxfId="2908" priority="876" operator="containsText" text="Error">
      <formula>NOT(ISERROR(SEARCH("Error",O189)))</formula>
    </cfRule>
  </conditionalFormatting>
  <conditionalFormatting sqref="N189">
    <cfRule type="expression" dxfId="2907" priority="873">
      <formula>L189&gt;(K189-J189)+1</formula>
    </cfRule>
  </conditionalFormatting>
  <conditionalFormatting sqref="E189">
    <cfRule type="expression" dxfId="2906" priority="875">
      <formula>COUNTIF(CountryALL,E189)=0</formula>
    </cfRule>
  </conditionalFormatting>
  <conditionalFormatting sqref="D189">
    <cfRule type="cellIs" dxfId="2905" priority="874" operator="equal">
      <formula>""</formula>
    </cfRule>
  </conditionalFormatting>
  <conditionalFormatting sqref="O190">
    <cfRule type="containsText" dxfId="2904" priority="872" operator="containsText" text="Error">
      <formula>NOT(ISERROR(SEARCH("Error",O190)))</formula>
    </cfRule>
  </conditionalFormatting>
  <conditionalFormatting sqref="N190">
    <cfRule type="expression" dxfId="2903" priority="869">
      <formula>L190&gt;(K190-J190)+1</formula>
    </cfRule>
  </conditionalFormatting>
  <conditionalFormatting sqref="E190">
    <cfRule type="expression" dxfId="2902" priority="871">
      <formula>COUNTIF(CountryALL,E190)=0</formula>
    </cfRule>
  </conditionalFormatting>
  <conditionalFormatting sqref="D190">
    <cfRule type="cellIs" dxfId="2901" priority="870" operator="equal">
      <formula>""</formula>
    </cfRule>
  </conditionalFormatting>
  <conditionalFormatting sqref="O206">
    <cfRule type="containsText" dxfId="2900" priority="868" operator="containsText" text="Error">
      <formula>NOT(ISERROR(SEARCH("Error",O206)))</formula>
    </cfRule>
  </conditionalFormatting>
  <conditionalFormatting sqref="N206">
    <cfRule type="expression" dxfId="2899" priority="865">
      <formula>L206&gt;(K206-J206)+1</formula>
    </cfRule>
  </conditionalFormatting>
  <conditionalFormatting sqref="E206">
    <cfRule type="expression" dxfId="2898" priority="867">
      <formula>COUNTIF(CountryALL,E206)=0</formula>
    </cfRule>
  </conditionalFormatting>
  <conditionalFormatting sqref="D206">
    <cfRule type="cellIs" dxfId="2897" priority="866" operator="equal">
      <formula>""</formula>
    </cfRule>
  </conditionalFormatting>
  <conditionalFormatting sqref="O207">
    <cfRule type="containsText" dxfId="2896" priority="864" operator="containsText" text="Error">
      <formula>NOT(ISERROR(SEARCH("Error",O207)))</formula>
    </cfRule>
  </conditionalFormatting>
  <conditionalFormatting sqref="N207">
    <cfRule type="expression" dxfId="2895" priority="861">
      <formula>L207&gt;(K207-J207)+1</formula>
    </cfRule>
  </conditionalFormatting>
  <conditionalFormatting sqref="E207">
    <cfRule type="expression" dxfId="2894" priority="863">
      <formula>COUNTIF(CountryALL,E207)=0</formula>
    </cfRule>
  </conditionalFormatting>
  <conditionalFormatting sqref="D207">
    <cfRule type="cellIs" dxfId="2893" priority="862" operator="equal">
      <formula>""</formula>
    </cfRule>
  </conditionalFormatting>
  <conditionalFormatting sqref="O208">
    <cfRule type="containsText" dxfId="2892" priority="860" operator="containsText" text="Error">
      <formula>NOT(ISERROR(SEARCH("Error",O208)))</formula>
    </cfRule>
  </conditionalFormatting>
  <conditionalFormatting sqref="N208">
    <cfRule type="expression" dxfId="2891" priority="857">
      <formula>L208&gt;(K208-J208)+1</formula>
    </cfRule>
  </conditionalFormatting>
  <conditionalFormatting sqref="E208">
    <cfRule type="expression" dxfId="2890" priority="859">
      <formula>COUNTIF(CountryALL,E208)=0</formula>
    </cfRule>
  </conditionalFormatting>
  <conditionalFormatting sqref="D208">
    <cfRule type="cellIs" dxfId="2889" priority="858" operator="equal">
      <formula>""</formula>
    </cfRule>
  </conditionalFormatting>
  <conditionalFormatting sqref="O209">
    <cfRule type="containsText" dxfId="2888" priority="856" operator="containsText" text="Error">
      <formula>NOT(ISERROR(SEARCH("Error",O209)))</formula>
    </cfRule>
  </conditionalFormatting>
  <conditionalFormatting sqref="N209">
    <cfRule type="expression" dxfId="2887" priority="853">
      <formula>L209&gt;(K209-J209)+1</formula>
    </cfRule>
  </conditionalFormatting>
  <conditionalFormatting sqref="E209">
    <cfRule type="expression" dxfId="2886" priority="855">
      <formula>COUNTIF(CountryALL,E209)=0</formula>
    </cfRule>
  </conditionalFormatting>
  <conditionalFormatting sqref="D209">
    <cfRule type="cellIs" dxfId="2885" priority="854" operator="equal">
      <formula>""</formula>
    </cfRule>
  </conditionalFormatting>
  <conditionalFormatting sqref="O210">
    <cfRule type="containsText" dxfId="2884" priority="852" operator="containsText" text="Error">
      <formula>NOT(ISERROR(SEARCH("Error",O210)))</formula>
    </cfRule>
  </conditionalFormatting>
  <conditionalFormatting sqref="N210">
    <cfRule type="expression" dxfId="2883" priority="849">
      <formula>L210&gt;(K210-J210)+1</formula>
    </cfRule>
  </conditionalFormatting>
  <conditionalFormatting sqref="E210">
    <cfRule type="expression" dxfId="2882" priority="851">
      <formula>COUNTIF(CountryALL,E210)=0</formula>
    </cfRule>
  </conditionalFormatting>
  <conditionalFormatting sqref="D210">
    <cfRule type="cellIs" dxfId="2881" priority="850" operator="equal">
      <formula>""</formula>
    </cfRule>
  </conditionalFormatting>
  <conditionalFormatting sqref="O211">
    <cfRule type="containsText" dxfId="2880" priority="848" operator="containsText" text="Error">
      <formula>NOT(ISERROR(SEARCH("Error",O211)))</formula>
    </cfRule>
  </conditionalFormatting>
  <conditionalFormatting sqref="N211">
    <cfRule type="expression" dxfId="2879" priority="845">
      <formula>L211&gt;(K211-J211)+1</formula>
    </cfRule>
  </conditionalFormatting>
  <conditionalFormatting sqref="E211">
    <cfRule type="expression" dxfId="2878" priority="847">
      <formula>COUNTIF(CountryALL,E211)=0</formula>
    </cfRule>
  </conditionalFormatting>
  <conditionalFormatting sqref="D211">
    <cfRule type="cellIs" dxfId="2877" priority="846" operator="equal">
      <formula>""</formula>
    </cfRule>
  </conditionalFormatting>
  <conditionalFormatting sqref="O212">
    <cfRule type="containsText" dxfId="2876" priority="844" operator="containsText" text="Error">
      <formula>NOT(ISERROR(SEARCH("Error",O212)))</formula>
    </cfRule>
  </conditionalFormatting>
  <conditionalFormatting sqref="N212">
    <cfRule type="expression" dxfId="2875" priority="841">
      <formula>L212&gt;(K212-J212)+1</formula>
    </cfRule>
  </conditionalFormatting>
  <conditionalFormatting sqref="E212">
    <cfRule type="expression" dxfId="2874" priority="843">
      <formula>COUNTIF(CountryALL,E212)=0</formula>
    </cfRule>
  </conditionalFormatting>
  <conditionalFormatting sqref="D212">
    <cfRule type="cellIs" dxfId="2873" priority="842" operator="equal">
      <formula>""</formula>
    </cfRule>
  </conditionalFormatting>
  <conditionalFormatting sqref="O234">
    <cfRule type="containsText" dxfId="2872" priority="840" operator="containsText" text="Error">
      <formula>NOT(ISERROR(SEARCH("Error",O234)))</formula>
    </cfRule>
  </conditionalFormatting>
  <conditionalFormatting sqref="N234">
    <cfRule type="expression" dxfId="2871" priority="837">
      <formula>L234&gt;(K234-J234)+1</formula>
    </cfRule>
  </conditionalFormatting>
  <conditionalFormatting sqref="E234">
    <cfRule type="expression" dxfId="2870" priority="839">
      <formula>COUNTIF(CountryALL,E234)=0</formula>
    </cfRule>
  </conditionalFormatting>
  <conditionalFormatting sqref="D234">
    <cfRule type="cellIs" dxfId="2869" priority="838" operator="equal">
      <formula>""</formula>
    </cfRule>
  </conditionalFormatting>
  <conditionalFormatting sqref="O235">
    <cfRule type="containsText" dxfId="2868" priority="836" operator="containsText" text="Error">
      <formula>NOT(ISERROR(SEARCH("Error",O235)))</formula>
    </cfRule>
  </conditionalFormatting>
  <conditionalFormatting sqref="N235">
    <cfRule type="expression" dxfId="2867" priority="833">
      <formula>L235&gt;(K235-J235)+1</formula>
    </cfRule>
  </conditionalFormatting>
  <conditionalFormatting sqref="E235">
    <cfRule type="expression" dxfId="2866" priority="835">
      <formula>COUNTIF(CountryALL,E235)=0</formula>
    </cfRule>
  </conditionalFormatting>
  <conditionalFormatting sqref="D235">
    <cfRule type="cellIs" dxfId="2865" priority="834" operator="equal">
      <formula>""</formula>
    </cfRule>
  </conditionalFormatting>
  <conditionalFormatting sqref="O236">
    <cfRule type="containsText" dxfId="2864" priority="832" operator="containsText" text="Error">
      <formula>NOT(ISERROR(SEARCH("Error",O236)))</formula>
    </cfRule>
  </conditionalFormatting>
  <conditionalFormatting sqref="N236">
    <cfRule type="expression" dxfId="2863" priority="829">
      <formula>L236&gt;(K236-J236)+1</formula>
    </cfRule>
  </conditionalFormatting>
  <conditionalFormatting sqref="E236">
    <cfRule type="expression" dxfId="2862" priority="831">
      <formula>COUNTIF(CountryALL,E236)=0</formula>
    </cfRule>
  </conditionalFormatting>
  <conditionalFormatting sqref="D236">
    <cfRule type="cellIs" dxfId="2861" priority="830" operator="equal">
      <formula>""</formula>
    </cfRule>
  </conditionalFormatting>
  <conditionalFormatting sqref="O237">
    <cfRule type="containsText" dxfId="2860" priority="828" operator="containsText" text="Error">
      <formula>NOT(ISERROR(SEARCH("Error",O237)))</formula>
    </cfRule>
  </conditionalFormatting>
  <conditionalFormatting sqref="N237">
    <cfRule type="expression" dxfId="2859" priority="825">
      <formula>L237&gt;(K237-J237)+1</formula>
    </cfRule>
  </conditionalFormatting>
  <conditionalFormatting sqref="E237">
    <cfRule type="expression" dxfId="2858" priority="827">
      <formula>COUNTIF(CountryALL,E237)=0</formula>
    </cfRule>
  </conditionalFormatting>
  <conditionalFormatting sqref="D237">
    <cfRule type="cellIs" dxfId="2857" priority="826" operator="equal">
      <formula>""</formula>
    </cfRule>
  </conditionalFormatting>
  <conditionalFormatting sqref="O238">
    <cfRule type="containsText" dxfId="2856" priority="824" operator="containsText" text="Error">
      <formula>NOT(ISERROR(SEARCH("Error",O238)))</formula>
    </cfRule>
  </conditionalFormatting>
  <conditionalFormatting sqref="N238">
    <cfRule type="expression" dxfId="2855" priority="821">
      <formula>L238&gt;(K238-J238)+1</formula>
    </cfRule>
  </conditionalFormatting>
  <conditionalFormatting sqref="E238">
    <cfRule type="expression" dxfId="2854" priority="823">
      <formula>COUNTIF(CountryALL,E238)=0</formula>
    </cfRule>
  </conditionalFormatting>
  <conditionalFormatting sqref="D238">
    <cfRule type="cellIs" dxfId="2853" priority="822" operator="equal">
      <formula>""</formula>
    </cfRule>
  </conditionalFormatting>
  <conditionalFormatting sqref="O239">
    <cfRule type="containsText" dxfId="2852" priority="820" operator="containsText" text="Error">
      <formula>NOT(ISERROR(SEARCH("Error",O239)))</formula>
    </cfRule>
  </conditionalFormatting>
  <conditionalFormatting sqref="N239">
    <cfRule type="expression" dxfId="2851" priority="817">
      <formula>L239&gt;(K239-J239)+1</formula>
    </cfRule>
  </conditionalFormatting>
  <conditionalFormatting sqref="E239">
    <cfRule type="expression" dxfId="2850" priority="819">
      <formula>COUNTIF(CountryALL,E239)=0</formula>
    </cfRule>
  </conditionalFormatting>
  <conditionalFormatting sqref="D239">
    <cfRule type="cellIs" dxfId="2849" priority="818" operator="equal">
      <formula>""</formula>
    </cfRule>
  </conditionalFormatting>
  <conditionalFormatting sqref="O240">
    <cfRule type="containsText" dxfId="2848" priority="816" operator="containsText" text="Error">
      <formula>NOT(ISERROR(SEARCH("Error",O240)))</formula>
    </cfRule>
  </conditionalFormatting>
  <conditionalFormatting sqref="N240">
    <cfRule type="expression" dxfId="2847" priority="813">
      <formula>L240&gt;(K240-J240)+1</formula>
    </cfRule>
  </conditionalFormatting>
  <conditionalFormatting sqref="E240">
    <cfRule type="expression" dxfId="2846" priority="815">
      <formula>COUNTIF(CountryALL,E240)=0</formula>
    </cfRule>
  </conditionalFormatting>
  <conditionalFormatting sqref="D240">
    <cfRule type="cellIs" dxfId="2845" priority="814" operator="equal">
      <formula>""</formula>
    </cfRule>
  </conditionalFormatting>
  <conditionalFormatting sqref="O311">
    <cfRule type="containsText" dxfId="2844" priority="812" operator="containsText" text="Error">
      <formula>NOT(ISERROR(SEARCH("Error",O311)))</formula>
    </cfRule>
  </conditionalFormatting>
  <conditionalFormatting sqref="N311">
    <cfRule type="expression" dxfId="2843" priority="809">
      <formula>L311&gt;(K311-J311)+1</formula>
    </cfRule>
  </conditionalFormatting>
  <conditionalFormatting sqref="E311">
    <cfRule type="expression" dxfId="2842" priority="811">
      <formula>COUNTIF(CountryALL,E311)=0</formula>
    </cfRule>
  </conditionalFormatting>
  <conditionalFormatting sqref="D311">
    <cfRule type="cellIs" dxfId="2841" priority="810" operator="equal">
      <formula>""</formula>
    </cfRule>
  </conditionalFormatting>
  <conditionalFormatting sqref="O312">
    <cfRule type="containsText" dxfId="2840" priority="808" operator="containsText" text="Error">
      <formula>NOT(ISERROR(SEARCH("Error",O312)))</formula>
    </cfRule>
  </conditionalFormatting>
  <conditionalFormatting sqref="N312">
    <cfRule type="expression" dxfId="2839" priority="805">
      <formula>L312&gt;(K312-J312)+1</formula>
    </cfRule>
  </conditionalFormatting>
  <conditionalFormatting sqref="E312">
    <cfRule type="expression" dxfId="2838" priority="807">
      <formula>COUNTIF(CountryALL,E312)=0</formula>
    </cfRule>
  </conditionalFormatting>
  <conditionalFormatting sqref="D312">
    <cfRule type="cellIs" dxfId="2837" priority="806" operator="equal">
      <formula>""</formula>
    </cfRule>
  </conditionalFormatting>
  <conditionalFormatting sqref="O313">
    <cfRule type="containsText" dxfId="2836" priority="804" operator="containsText" text="Error">
      <formula>NOT(ISERROR(SEARCH("Error",O313)))</formula>
    </cfRule>
  </conditionalFormatting>
  <conditionalFormatting sqref="N313">
    <cfRule type="expression" dxfId="2835" priority="801">
      <formula>L313&gt;(K313-J313)+1</formula>
    </cfRule>
  </conditionalFormatting>
  <conditionalFormatting sqref="E313">
    <cfRule type="expression" dxfId="2834" priority="803">
      <formula>COUNTIF(CountryALL,E313)=0</formula>
    </cfRule>
  </conditionalFormatting>
  <conditionalFormatting sqref="D313">
    <cfRule type="cellIs" dxfId="2833" priority="802" operator="equal">
      <formula>""</formula>
    </cfRule>
  </conditionalFormatting>
  <conditionalFormatting sqref="O213">
    <cfRule type="containsText" dxfId="2832" priority="800" operator="containsText" text="Error">
      <formula>NOT(ISERROR(SEARCH("Error",O213)))</formula>
    </cfRule>
  </conditionalFormatting>
  <conditionalFormatting sqref="N213">
    <cfRule type="expression" dxfId="2831" priority="797">
      <formula>L213&gt;(K213-J213)+1</formula>
    </cfRule>
  </conditionalFormatting>
  <conditionalFormatting sqref="E213">
    <cfRule type="expression" dxfId="2830" priority="799">
      <formula>COUNTIF(CountryALL,E213)=0</formula>
    </cfRule>
  </conditionalFormatting>
  <conditionalFormatting sqref="D213">
    <cfRule type="cellIs" dxfId="2829" priority="798" operator="equal">
      <formula>""</formula>
    </cfRule>
  </conditionalFormatting>
  <conditionalFormatting sqref="O214">
    <cfRule type="containsText" dxfId="2828" priority="796" operator="containsText" text="Error">
      <formula>NOT(ISERROR(SEARCH("Error",O214)))</formula>
    </cfRule>
  </conditionalFormatting>
  <conditionalFormatting sqref="N214">
    <cfRule type="expression" dxfId="2827" priority="793">
      <formula>L214&gt;(K214-J214)+1</formula>
    </cfRule>
  </conditionalFormatting>
  <conditionalFormatting sqref="E214">
    <cfRule type="expression" dxfId="2826" priority="795">
      <formula>COUNTIF(CountryALL,E214)=0</formula>
    </cfRule>
  </conditionalFormatting>
  <conditionalFormatting sqref="D214">
    <cfRule type="cellIs" dxfId="2825" priority="794" operator="equal">
      <formula>""</formula>
    </cfRule>
  </conditionalFormatting>
  <conditionalFormatting sqref="O215">
    <cfRule type="containsText" dxfId="2824" priority="792" operator="containsText" text="Error">
      <formula>NOT(ISERROR(SEARCH("Error",O215)))</formula>
    </cfRule>
  </conditionalFormatting>
  <conditionalFormatting sqref="N215">
    <cfRule type="expression" dxfId="2823" priority="789">
      <formula>L215&gt;(K215-J215)+1</formula>
    </cfRule>
  </conditionalFormatting>
  <conditionalFormatting sqref="E215">
    <cfRule type="expression" dxfId="2822" priority="791">
      <formula>COUNTIF(CountryALL,E215)=0</formula>
    </cfRule>
  </conditionalFormatting>
  <conditionalFormatting sqref="D215">
    <cfRule type="cellIs" dxfId="2821" priority="790" operator="equal">
      <formula>""</formula>
    </cfRule>
  </conditionalFormatting>
  <conditionalFormatting sqref="O216">
    <cfRule type="containsText" dxfId="2820" priority="788" operator="containsText" text="Error">
      <formula>NOT(ISERROR(SEARCH("Error",O216)))</formula>
    </cfRule>
  </conditionalFormatting>
  <conditionalFormatting sqref="N216">
    <cfRule type="expression" dxfId="2819" priority="785">
      <formula>L216&gt;(K216-J216)+1</formula>
    </cfRule>
  </conditionalFormatting>
  <conditionalFormatting sqref="E216">
    <cfRule type="expression" dxfId="2818" priority="787">
      <formula>COUNTIF(CountryALL,E216)=0</formula>
    </cfRule>
  </conditionalFormatting>
  <conditionalFormatting sqref="D216">
    <cfRule type="cellIs" dxfId="2817" priority="786" operator="equal">
      <formula>""</formula>
    </cfRule>
  </conditionalFormatting>
  <conditionalFormatting sqref="O217">
    <cfRule type="containsText" dxfId="2816" priority="784" operator="containsText" text="Error">
      <formula>NOT(ISERROR(SEARCH("Error",O217)))</formula>
    </cfRule>
  </conditionalFormatting>
  <conditionalFormatting sqref="N217">
    <cfRule type="expression" dxfId="2815" priority="781">
      <formula>L217&gt;(K217-J217)+1</formula>
    </cfRule>
  </conditionalFormatting>
  <conditionalFormatting sqref="E217">
    <cfRule type="expression" dxfId="2814" priority="783">
      <formula>COUNTIF(CountryALL,E217)=0</formula>
    </cfRule>
  </conditionalFormatting>
  <conditionalFormatting sqref="D217">
    <cfRule type="cellIs" dxfId="2813" priority="782" operator="equal">
      <formula>""</formula>
    </cfRule>
  </conditionalFormatting>
  <conditionalFormatting sqref="O218">
    <cfRule type="containsText" dxfId="2812" priority="780" operator="containsText" text="Error">
      <formula>NOT(ISERROR(SEARCH("Error",O218)))</formula>
    </cfRule>
  </conditionalFormatting>
  <conditionalFormatting sqref="N218">
    <cfRule type="expression" dxfId="2811" priority="777">
      <formula>L218&gt;(K218-J218)+1</formula>
    </cfRule>
  </conditionalFormatting>
  <conditionalFormatting sqref="E218">
    <cfRule type="expression" dxfId="2810" priority="779">
      <formula>COUNTIF(CountryALL,E218)=0</formula>
    </cfRule>
  </conditionalFormatting>
  <conditionalFormatting sqref="D218">
    <cfRule type="cellIs" dxfId="2809" priority="778" operator="equal">
      <formula>""</formula>
    </cfRule>
  </conditionalFormatting>
  <conditionalFormatting sqref="O219">
    <cfRule type="containsText" dxfId="2808" priority="776" operator="containsText" text="Error">
      <formula>NOT(ISERROR(SEARCH("Error",O219)))</formula>
    </cfRule>
  </conditionalFormatting>
  <conditionalFormatting sqref="N219">
    <cfRule type="expression" dxfId="2807" priority="773">
      <formula>L219&gt;(K219-J219)+1</formula>
    </cfRule>
  </conditionalFormatting>
  <conditionalFormatting sqref="E219">
    <cfRule type="expression" dxfId="2806" priority="775">
      <formula>COUNTIF(CountryALL,E219)=0</formula>
    </cfRule>
  </conditionalFormatting>
  <conditionalFormatting sqref="D219">
    <cfRule type="cellIs" dxfId="2805" priority="774" operator="equal">
      <formula>""</formula>
    </cfRule>
  </conditionalFormatting>
  <conditionalFormatting sqref="O220">
    <cfRule type="containsText" dxfId="2804" priority="772" operator="containsText" text="Error">
      <formula>NOT(ISERROR(SEARCH("Error",O220)))</formula>
    </cfRule>
  </conditionalFormatting>
  <conditionalFormatting sqref="N220">
    <cfRule type="expression" dxfId="2803" priority="769">
      <formula>L220&gt;(K220-J220)+1</formula>
    </cfRule>
  </conditionalFormatting>
  <conditionalFormatting sqref="E220">
    <cfRule type="expression" dxfId="2802" priority="771">
      <formula>COUNTIF(CountryALL,E220)=0</formula>
    </cfRule>
  </conditionalFormatting>
  <conditionalFormatting sqref="D220">
    <cfRule type="cellIs" dxfId="2801" priority="770" operator="equal">
      <formula>""</formula>
    </cfRule>
  </conditionalFormatting>
  <conditionalFormatting sqref="O221">
    <cfRule type="containsText" dxfId="2800" priority="768" operator="containsText" text="Error">
      <formula>NOT(ISERROR(SEARCH("Error",O221)))</formula>
    </cfRule>
  </conditionalFormatting>
  <conditionalFormatting sqref="N221">
    <cfRule type="expression" dxfId="2799" priority="765">
      <formula>L221&gt;(K221-J221)+1</formula>
    </cfRule>
  </conditionalFormatting>
  <conditionalFormatting sqref="E221">
    <cfRule type="expression" dxfId="2798" priority="767">
      <formula>COUNTIF(CountryALL,E221)=0</formula>
    </cfRule>
  </conditionalFormatting>
  <conditionalFormatting sqref="D221">
    <cfRule type="cellIs" dxfId="2797" priority="766" operator="equal">
      <formula>""</formula>
    </cfRule>
  </conditionalFormatting>
  <conditionalFormatting sqref="O222">
    <cfRule type="containsText" dxfId="2796" priority="764" operator="containsText" text="Error">
      <formula>NOT(ISERROR(SEARCH("Error",O222)))</formula>
    </cfRule>
  </conditionalFormatting>
  <conditionalFormatting sqref="N222">
    <cfRule type="expression" dxfId="2795" priority="761">
      <formula>L222&gt;(K222-J222)+1</formula>
    </cfRule>
  </conditionalFormatting>
  <conditionalFormatting sqref="E222">
    <cfRule type="expression" dxfId="2794" priority="763">
      <formula>COUNTIF(CountryALL,E222)=0</formula>
    </cfRule>
  </conditionalFormatting>
  <conditionalFormatting sqref="D222">
    <cfRule type="cellIs" dxfId="2793" priority="762" operator="equal">
      <formula>""</formula>
    </cfRule>
  </conditionalFormatting>
  <conditionalFormatting sqref="O223">
    <cfRule type="containsText" dxfId="2792" priority="760" operator="containsText" text="Error">
      <formula>NOT(ISERROR(SEARCH("Error",O223)))</formula>
    </cfRule>
  </conditionalFormatting>
  <conditionalFormatting sqref="N223">
    <cfRule type="expression" dxfId="2791" priority="757">
      <formula>L223&gt;(K223-J223)+1</formula>
    </cfRule>
  </conditionalFormatting>
  <conditionalFormatting sqref="E223">
    <cfRule type="expression" dxfId="2790" priority="759">
      <formula>COUNTIF(CountryALL,E223)=0</formula>
    </cfRule>
  </conditionalFormatting>
  <conditionalFormatting sqref="D223">
    <cfRule type="cellIs" dxfId="2789" priority="758" operator="equal">
      <formula>""</formula>
    </cfRule>
  </conditionalFormatting>
  <conditionalFormatting sqref="O224">
    <cfRule type="containsText" dxfId="2788" priority="756" operator="containsText" text="Error">
      <formula>NOT(ISERROR(SEARCH("Error",O224)))</formula>
    </cfRule>
  </conditionalFormatting>
  <conditionalFormatting sqref="N224">
    <cfRule type="expression" dxfId="2787" priority="753">
      <formula>L224&gt;(K224-J224)+1</formula>
    </cfRule>
  </conditionalFormatting>
  <conditionalFormatting sqref="E224">
    <cfRule type="expression" dxfId="2786" priority="755">
      <formula>COUNTIF(CountryALL,E224)=0</formula>
    </cfRule>
  </conditionalFormatting>
  <conditionalFormatting sqref="D224">
    <cfRule type="cellIs" dxfId="2785" priority="754" operator="equal">
      <formula>""</formula>
    </cfRule>
  </conditionalFormatting>
  <conditionalFormatting sqref="O225">
    <cfRule type="containsText" dxfId="2784" priority="752" operator="containsText" text="Error">
      <formula>NOT(ISERROR(SEARCH("Error",O225)))</formula>
    </cfRule>
  </conditionalFormatting>
  <conditionalFormatting sqref="N225">
    <cfRule type="expression" dxfId="2783" priority="749">
      <formula>L225&gt;(K225-J225)+1</formula>
    </cfRule>
  </conditionalFormatting>
  <conditionalFormatting sqref="E225">
    <cfRule type="expression" dxfId="2782" priority="751">
      <formula>COUNTIF(CountryALL,E225)=0</formula>
    </cfRule>
  </conditionalFormatting>
  <conditionalFormatting sqref="D225">
    <cfRule type="cellIs" dxfId="2781" priority="750" operator="equal">
      <formula>""</formula>
    </cfRule>
  </conditionalFormatting>
  <conditionalFormatting sqref="O226">
    <cfRule type="containsText" dxfId="2780" priority="748" operator="containsText" text="Error">
      <formula>NOT(ISERROR(SEARCH("Error",O226)))</formula>
    </cfRule>
  </conditionalFormatting>
  <conditionalFormatting sqref="N226">
    <cfRule type="expression" dxfId="2779" priority="745">
      <formula>L226&gt;(K226-J226)+1</formula>
    </cfRule>
  </conditionalFormatting>
  <conditionalFormatting sqref="E226">
    <cfRule type="expression" dxfId="2778" priority="747">
      <formula>COUNTIF(CountryALL,E226)=0</formula>
    </cfRule>
  </conditionalFormatting>
  <conditionalFormatting sqref="D226">
    <cfRule type="cellIs" dxfId="2777" priority="746" operator="equal">
      <formula>""</formula>
    </cfRule>
  </conditionalFormatting>
  <conditionalFormatting sqref="O227">
    <cfRule type="containsText" dxfId="2776" priority="744" operator="containsText" text="Error">
      <formula>NOT(ISERROR(SEARCH("Error",O227)))</formula>
    </cfRule>
  </conditionalFormatting>
  <conditionalFormatting sqref="N227">
    <cfRule type="expression" dxfId="2775" priority="741">
      <formula>L227&gt;(K227-J227)+1</formula>
    </cfRule>
  </conditionalFormatting>
  <conditionalFormatting sqref="E227">
    <cfRule type="expression" dxfId="2774" priority="743">
      <formula>COUNTIF(CountryALL,E227)=0</formula>
    </cfRule>
  </conditionalFormatting>
  <conditionalFormatting sqref="D227">
    <cfRule type="cellIs" dxfId="2773" priority="742" operator="equal">
      <formula>""</formula>
    </cfRule>
  </conditionalFormatting>
  <conditionalFormatting sqref="O228">
    <cfRule type="containsText" dxfId="2772" priority="740" operator="containsText" text="Error">
      <formula>NOT(ISERROR(SEARCH("Error",O228)))</formula>
    </cfRule>
  </conditionalFormatting>
  <conditionalFormatting sqref="N228">
    <cfRule type="expression" dxfId="2771" priority="737">
      <formula>L228&gt;(K228-J228)+1</formula>
    </cfRule>
  </conditionalFormatting>
  <conditionalFormatting sqref="E228">
    <cfRule type="expression" dxfId="2770" priority="739">
      <formula>COUNTIF(CountryALL,E228)=0</formula>
    </cfRule>
  </conditionalFormatting>
  <conditionalFormatting sqref="D228">
    <cfRule type="cellIs" dxfId="2769" priority="738" operator="equal">
      <formula>""</formula>
    </cfRule>
  </conditionalFormatting>
  <conditionalFormatting sqref="O229">
    <cfRule type="containsText" dxfId="2768" priority="736" operator="containsText" text="Error">
      <formula>NOT(ISERROR(SEARCH("Error",O229)))</formula>
    </cfRule>
  </conditionalFormatting>
  <conditionalFormatting sqref="N229">
    <cfRule type="expression" dxfId="2767" priority="733">
      <formula>L229&gt;(K229-J229)+1</formula>
    </cfRule>
  </conditionalFormatting>
  <conditionalFormatting sqref="E229">
    <cfRule type="expression" dxfId="2766" priority="735">
      <formula>COUNTIF(CountryALL,E229)=0</formula>
    </cfRule>
  </conditionalFormatting>
  <conditionalFormatting sqref="D229">
    <cfRule type="cellIs" dxfId="2765" priority="734" operator="equal">
      <formula>""</formula>
    </cfRule>
  </conditionalFormatting>
  <conditionalFormatting sqref="O230">
    <cfRule type="containsText" dxfId="2764" priority="732" operator="containsText" text="Error">
      <formula>NOT(ISERROR(SEARCH("Error",O230)))</formula>
    </cfRule>
  </conditionalFormatting>
  <conditionalFormatting sqref="N230">
    <cfRule type="expression" dxfId="2763" priority="729">
      <formula>L230&gt;(K230-J230)+1</formula>
    </cfRule>
  </conditionalFormatting>
  <conditionalFormatting sqref="E230">
    <cfRule type="expression" dxfId="2762" priority="731">
      <formula>COUNTIF(CountryALL,E230)=0</formula>
    </cfRule>
  </conditionalFormatting>
  <conditionalFormatting sqref="D230">
    <cfRule type="cellIs" dxfId="2761" priority="730" operator="equal">
      <formula>""</formula>
    </cfRule>
  </conditionalFormatting>
  <conditionalFormatting sqref="O231">
    <cfRule type="containsText" dxfId="2760" priority="728" operator="containsText" text="Error">
      <formula>NOT(ISERROR(SEARCH("Error",O231)))</formula>
    </cfRule>
  </conditionalFormatting>
  <conditionalFormatting sqref="N231">
    <cfRule type="expression" dxfId="2759" priority="725">
      <formula>L231&gt;(K231-J231)+1</formula>
    </cfRule>
  </conditionalFormatting>
  <conditionalFormatting sqref="E231">
    <cfRule type="expression" dxfId="2758" priority="727">
      <formula>COUNTIF(CountryALL,E231)=0</formula>
    </cfRule>
  </conditionalFormatting>
  <conditionalFormatting sqref="D231">
    <cfRule type="cellIs" dxfId="2757" priority="726" operator="equal">
      <formula>""</formula>
    </cfRule>
  </conditionalFormatting>
  <conditionalFormatting sqref="O232">
    <cfRule type="containsText" dxfId="2756" priority="724" operator="containsText" text="Error">
      <formula>NOT(ISERROR(SEARCH("Error",O232)))</formula>
    </cfRule>
  </conditionalFormatting>
  <conditionalFormatting sqref="N232">
    <cfRule type="expression" dxfId="2755" priority="721">
      <formula>L232&gt;(K232-J232)+1</formula>
    </cfRule>
  </conditionalFormatting>
  <conditionalFormatting sqref="E232">
    <cfRule type="expression" dxfId="2754" priority="723">
      <formula>COUNTIF(CountryALL,E232)=0</formula>
    </cfRule>
  </conditionalFormatting>
  <conditionalFormatting sqref="D232">
    <cfRule type="cellIs" dxfId="2753" priority="722" operator="equal">
      <formula>""</formula>
    </cfRule>
  </conditionalFormatting>
  <conditionalFormatting sqref="O233">
    <cfRule type="containsText" dxfId="2752" priority="720" operator="containsText" text="Error">
      <formula>NOT(ISERROR(SEARCH("Error",O233)))</formula>
    </cfRule>
  </conditionalFormatting>
  <conditionalFormatting sqref="N233">
    <cfRule type="expression" dxfId="2751" priority="717">
      <formula>L233&gt;(K233-J233)+1</formula>
    </cfRule>
  </conditionalFormatting>
  <conditionalFormatting sqref="E233">
    <cfRule type="expression" dxfId="2750" priority="719">
      <formula>COUNTIF(CountryALL,E233)=0</formula>
    </cfRule>
  </conditionalFormatting>
  <conditionalFormatting sqref="D233">
    <cfRule type="cellIs" dxfId="2749" priority="718" operator="equal">
      <formula>""</formula>
    </cfRule>
  </conditionalFormatting>
  <conditionalFormatting sqref="O191">
    <cfRule type="containsText" dxfId="2748" priority="716" operator="containsText" text="Error">
      <formula>NOT(ISERROR(SEARCH("Error",O191)))</formula>
    </cfRule>
  </conditionalFormatting>
  <conditionalFormatting sqref="N191">
    <cfRule type="expression" dxfId="2747" priority="713">
      <formula>L191&gt;(K191-J191)+1</formula>
    </cfRule>
  </conditionalFormatting>
  <conditionalFormatting sqref="E191">
    <cfRule type="expression" dxfId="2746" priority="715">
      <formula>COUNTIF(CountryALL,E191)=0</formula>
    </cfRule>
  </conditionalFormatting>
  <conditionalFormatting sqref="D191">
    <cfRule type="cellIs" dxfId="2745" priority="714" operator="equal">
      <formula>""</formula>
    </cfRule>
  </conditionalFormatting>
  <conditionalFormatting sqref="O192">
    <cfRule type="containsText" dxfId="2744" priority="712" operator="containsText" text="Error">
      <formula>NOT(ISERROR(SEARCH("Error",O192)))</formula>
    </cfRule>
  </conditionalFormatting>
  <conditionalFormatting sqref="N192">
    <cfRule type="expression" dxfId="2743" priority="709">
      <formula>L192&gt;(K192-J192)+1</formula>
    </cfRule>
  </conditionalFormatting>
  <conditionalFormatting sqref="E192">
    <cfRule type="expression" dxfId="2742" priority="711">
      <formula>COUNTIF(CountryALL,E192)=0</formula>
    </cfRule>
  </conditionalFormatting>
  <conditionalFormatting sqref="D192">
    <cfRule type="cellIs" dxfId="2741" priority="710" operator="equal">
      <formula>""</formula>
    </cfRule>
  </conditionalFormatting>
  <conditionalFormatting sqref="O193">
    <cfRule type="containsText" dxfId="2740" priority="708" operator="containsText" text="Error">
      <formula>NOT(ISERROR(SEARCH("Error",O193)))</formula>
    </cfRule>
  </conditionalFormatting>
  <conditionalFormatting sqref="N193">
    <cfRule type="expression" dxfId="2739" priority="705">
      <formula>L193&gt;(K193-J193)+1</formula>
    </cfRule>
  </conditionalFormatting>
  <conditionalFormatting sqref="E193">
    <cfRule type="expression" dxfId="2738" priority="707">
      <formula>COUNTIF(CountryALL,E193)=0</formula>
    </cfRule>
  </conditionalFormatting>
  <conditionalFormatting sqref="D193">
    <cfRule type="cellIs" dxfId="2737" priority="706" operator="equal">
      <formula>""</formula>
    </cfRule>
  </conditionalFormatting>
  <conditionalFormatting sqref="O194">
    <cfRule type="containsText" dxfId="2736" priority="704" operator="containsText" text="Error">
      <formula>NOT(ISERROR(SEARCH("Error",O194)))</formula>
    </cfRule>
  </conditionalFormatting>
  <conditionalFormatting sqref="N194">
    <cfRule type="expression" dxfId="2735" priority="701">
      <formula>L194&gt;(K194-J194)+1</formula>
    </cfRule>
  </conditionalFormatting>
  <conditionalFormatting sqref="E194">
    <cfRule type="expression" dxfId="2734" priority="703">
      <formula>COUNTIF(CountryALL,E194)=0</formula>
    </cfRule>
  </conditionalFormatting>
  <conditionalFormatting sqref="D194">
    <cfRule type="cellIs" dxfId="2733" priority="702" operator="equal">
      <formula>""</formula>
    </cfRule>
  </conditionalFormatting>
  <conditionalFormatting sqref="O195">
    <cfRule type="containsText" dxfId="2732" priority="700" operator="containsText" text="Error">
      <formula>NOT(ISERROR(SEARCH("Error",O195)))</formula>
    </cfRule>
  </conditionalFormatting>
  <conditionalFormatting sqref="N195">
    <cfRule type="expression" dxfId="2731" priority="697">
      <formula>L195&gt;(K195-J195)+1</formula>
    </cfRule>
  </conditionalFormatting>
  <conditionalFormatting sqref="E195">
    <cfRule type="expression" dxfId="2730" priority="699">
      <formula>COUNTIF(CountryALL,E195)=0</formula>
    </cfRule>
  </conditionalFormatting>
  <conditionalFormatting sqref="D195">
    <cfRule type="cellIs" dxfId="2729" priority="698" operator="equal">
      <formula>""</formula>
    </cfRule>
  </conditionalFormatting>
  <conditionalFormatting sqref="O196">
    <cfRule type="containsText" dxfId="2728" priority="696" operator="containsText" text="Error">
      <formula>NOT(ISERROR(SEARCH("Error",O196)))</formula>
    </cfRule>
  </conditionalFormatting>
  <conditionalFormatting sqref="N196">
    <cfRule type="expression" dxfId="2727" priority="693">
      <formula>L196&gt;(K196-J196)+1</formula>
    </cfRule>
  </conditionalFormatting>
  <conditionalFormatting sqref="E196">
    <cfRule type="expression" dxfId="2726" priority="695">
      <formula>COUNTIF(CountryALL,E196)=0</formula>
    </cfRule>
  </conditionalFormatting>
  <conditionalFormatting sqref="D196">
    <cfRule type="cellIs" dxfId="2725" priority="694" operator="equal">
      <formula>""</formula>
    </cfRule>
  </conditionalFormatting>
  <conditionalFormatting sqref="O197">
    <cfRule type="containsText" dxfId="2724" priority="692" operator="containsText" text="Error">
      <formula>NOT(ISERROR(SEARCH("Error",O197)))</formula>
    </cfRule>
  </conditionalFormatting>
  <conditionalFormatting sqref="N197">
    <cfRule type="expression" dxfId="2723" priority="689">
      <formula>L197&gt;(K197-J197)+1</formula>
    </cfRule>
  </conditionalFormatting>
  <conditionalFormatting sqref="E197">
    <cfRule type="expression" dxfId="2722" priority="691">
      <formula>COUNTIF(CountryALL,E197)=0</formula>
    </cfRule>
  </conditionalFormatting>
  <conditionalFormatting sqref="D197">
    <cfRule type="cellIs" dxfId="2721" priority="690" operator="equal">
      <formula>""</formula>
    </cfRule>
  </conditionalFormatting>
  <conditionalFormatting sqref="O198">
    <cfRule type="containsText" dxfId="2720" priority="688" operator="containsText" text="Error">
      <formula>NOT(ISERROR(SEARCH("Error",O198)))</formula>
    </cfRule>
  </conditionalFormatting>
  <conditionalFormatting sqref="N198">
    <cfRule type="expression" dxfId="2719" priority="685">
      <formula>L198&gt;(K198-J198)+1</formula>
    </cfRule>
  </conditionalFormatting>
  <conditionalFormatting sqref="E198">
    <cfRule type="expression" dxfId="2718" priority="687">
      <formula>COUNTIF(CountryALL,E198)=0</formula>
    </cfRule>
  </conditionalFormatting>
  <conditionalFormatting sqref="D198">
    <cfRule type="cellIs" dxfId="2717" priority="686" operator="equal">
      <formula>""</formula>
    </cfRule>
  </conditionalFormatting>
  <conditionalFormatting sqref="O199">
    <cfRule type="containsText" dxfId="2716" priority="684" operator="containsText" text="Error">
      <formula>NOT(ISERROR(SEARCH("Error",O199)))</formula>
    </cfRule>
  </conditionalFormatting>
  <conditionalFormatting sqref="N199">
    <cfRule type="expression" dxfId="2715" priority="681">
      <formula>L199&gt;(K199-J199)+1</formula>
    </cfRule>
  </conditionalFormatting>
  <conditionalFormatting sqref="E199">
    <cfRule type="expression" dxfId="2714" priority="683">
      <formula>COUNTIF(CountryALL,E199)=0</formula>
    </cfRule>
  </conditionalFormatting>
  <conditionalFormatting sqref="D199">
    <cfRule type="cellIs" dxfId="2713" priority="682" operator="equal">
      <formula>""</formula>
    </cfRule>
  </conditionalFormatting>
  <conditionalFormatting sqref="O200">
    <cfRule type="containsText" dxfId="2712" priority="680" operator="containsText" text="Error">
      <formula>NOT(ISERROR(SEARCH("Error",O200)))</formula>
    </cfRule>
  </conditionalFormatting>
  <conditionalFormatting sqref="N200">
    <cfRule type="expression" dxfId="2711" priority="677">
      <formula>L200&gt;(K200-J200)+1</formula>
    </cfRule>
  </conditionalFormatting>
  <conditionalFormatting sqref="E200">
    <cfRule type="expression" dxfId="2710" priority="679">
      <formula>COUNTIF(CountryALL,E200)=0</formula>
    </cfRule>
  </conditionalFormatting>
  <conditionalFormatting sqref="D200">
    <cfRule type="cellIs" dxfId="2709" priority="678" operator="equal">
      <formula>""</formula>
    </cfRule>
  </conditionalFormatting>
  <conditionalFormatting sqref="O201">
    <cfRule type="containsText" dxfId="2708" priority="676" operator="containsText" text="Error">
      <formula>NOT(ISERROR(SEARCH("Error",O201)))</formula>
    </cfRule>
  </conditionalFormatting>
  <conditionalFormatting sqref="N201">
    <cfRule type="expression" dxfId="2707" priority="673">
      <formula>L201&gt;(K201-J201)+1</formula>
    </cfRule>
  </conditionalFormatting>
  <conditionalFormatting sqref="E201">
    <cfRule type="expression" dxfId="2706" priority="675">
      <formula>COUNTIF(CountryALL,E201)=0</formula>
    </cfRule>
  </conditionalFormatting>
  <conditionalFormatting sqref="D201">
    <cfRule type="cellIs" dxfId="2705" priority="674" operator="equal">
      <formula>""</formula>
    </cfRule>
  </conditionalFormatting>
  <conditionalFormatting sqref="O202">
    <cfRule type="containsText" dxfId="2704" priority="672" operator="containsText" text="Error">
      <formula>NOT(ISERROR(SEARCH("Error",O202)))</formula>
    </cfRule>
  </conditionalFormatting>
  <conditionalFormatting sqref="N202">
    <cfRule type="expression" dxfId="2703" priority="669">
      <formula>L202&gt;(K202-J202)+1</formula>
    </cfRule>
  </conditionalFormatting>
  <conditionalFormatting sqref="E202">
    <cfRule type="expression" dxfId="2702" priority="671">
      <formula>COUNTIF(CountryALL,E202)=0</formula>
    </cfRule>
  </conditionalFormatting>
  <conditionalFormatting sqref="D202">
    <cfRule type="cellIs" dxfId="2701" priority="670" operator="equal">
      <formula>""</formula>
    </cfRule>
  </conditionalFormatting>
  <conditionalFormatting sqref="O203">
    <cfRule type="containsText" dxfId="2700" priority="668" operator="containsText" text="Error">
      <formula>NOT(ISERROR(SEARCH("Error",O203)))</formula>
    </cfRule>
  </conditionalFormatting>
  <conditionalFormatting sqref="N203">
    <cfRule type="expression" dxfId="2699" priority="665">
      <formula>L203&gt;(K203-J203)+1</formula>
    </cfRule>
  </conditionalFormatting>
  <conditionalFormatting sqref="E203">
    <cfRule type="expression" dxfId="2698" priority="667">
      <formula>COUNTIF(CountryALL,E203)=0</formula>
    </cfRule>
  </conditionalFormatting>
  <conditionalFormatting sqref="D203">
    <cfRule type="cellIs" dxfId="2697" priority="666" operator="equal">
      <formula>""</formula>
    </cfRule>
  </conditionalFormatting>
  <conditionalFormatting sqref="O204">
    <cfRule type="containsText" dxfId="2696" priority="664" operator="containsText" text="Error">
      <formula>NOT(ISERROR(SEARCH("Error",O204)))</formula>
    </cfRule>
  </conditionalFormatting>
  <conditionalFormatting sqref="N204">
    <cfRule type="expression" dxfId="2695" priority="661">
      <formula>L204&gt;(K204-J204)+1</formula>
    </cfRule>
  </conditionalFormatting>
  <conditionalFormatting sqref="E204">
    <cfRule type="expression" dxfId="2694" priority="663">
      <formula>COUNTIF(CountryALL,E204)=0</formula>
    </cfRule>
  </conditionalFormatting>
  <conditionalFormatting sqref="D204">
    <cfRule type="cellIs" dxfId="2693" priority="662" operator="equal">
      <formula>""</formula>
    </cfRule>
  </conditionalFormatting>
  <conditionalFormatting sqref="O205">
    <cfRule type="containsText" dxfId="2692" priority="660" operator="containsText" text="Error">
      <formula>NOT(ISERROR(SEARCH("Error",O205)))</formula>
    </cfRule>
  </conditionalFormatting>
  <conditionalFormatting sqref="N205">
    <cfRule type="expression" dxfId="2691" priority="657">
      <formula>L205&gt;(K205-J205)+1</formula>
    </cfRule>
  </conditionalFormatting>
  <conditionalFormatting sqref="E205">
    <cfRule type="expression" dxfId="2690" priority="659">
      <formula>COUNTIF(CountryALL,E205)=0</formula>
    </cfRule>
  </conditionalFormatting>
  <conditionalFormatting sqref="D205">
    <cfRule type="cellIs" dxfId="2689" priority="658" operator="equal">
      <formula>""</formula>
    </cfRule>
  </conditionalFormatting>
  <conditionalFormatting sqref="O241">
    <cfRule type="containsText" dxfId="2688" priority="656" operator="containsText" text="Error">
      <formula>NOT(ISERROR(SEARCH("Error",O241)))</formula>
    </cfRule>
  </conditionalFormatting>
  <conditionalFormatting sqref="N241">
    <cfRule type="expression" dxfId="2687" priority="653">
      <formula>L241&gt;(K241-J241)+1</formula>
    </cfRule>
  </conditionalFormatting>
  <conditionalFormatting sqref="E241">
    <cfRule type="expression" dxfId="2686" priority="655">
      <formula>COUNTIF(CountryALL,E241)=0</formula>
    </cfRule>
  </conditionalFormatting>
  <conditionalFormatting sqref="D241">
    <cfRule type="cellIs" dxfId="2685" priority="654" operator="equal">
      <formula>""</formula>
    </cfRule>
  </conditionalFormatting>
  <conditionalFormatting sqref="O242">
    <cfRule type="containsText" dxfId="2684" priority="652" operator="containsText" text="Error">
      <formula>NOT(ISERROR(SEARCH("Error",O242)))</formula>
    </cfRule>
  </conditionalFormatting>
  <conditionalFormatting sqref="N242">
    <cfRule type="expression" dxfId="2683" priority="649">
      <formula>L242&gt;(K242-J242)+1</formula>
    </cfRule>
  </conditionalFormatting>
  <conditionalFormatting sqref="E242">
    <cfRule type="expression" dxfId="2682" priority="651">
      <formula>COUNTIF(CountryALL,E242)=0</formula>
    </cfRule>
  </conditionalFormatting>
  <conditionalFormatting sqref="D242">
    <cfRule type="cellIs" dxfId="2681" priority="650" operator="equal">
      <formula>""</formula>
    </cfRule>
  </conditionalFormatting>
  <conditionalFormatting sqref="O243">
    <cfRule type="containsText" dxfId="2680" priority="648" operator="containsText" text="Error">
      <formula>NOT(ISERROR(SEARCH("Error",O243)))</formula>
    </cfRule>
  </conditionalFormatting>
  <conditionalFormatting sqref="N243">
    <cfRule type="expression" dxfId="2679" priority="645">
      <formula>L243&gt;(K243-J243)+1</formula>
    </cfRule>
  </conditionalFormatting>
  <conditionalFormatting sqref="E243">
    <cfRule type="expression" dxfId="2678" priority="647">
      <formula>COUNTIF(CountryALL,E243)=0</formula>
    </cfRule>
  </conditionalFormatting>
  <conditionalFormatting sqref="D243">
    <cfRule type="cellIs" dxfId="2677" priority="646" operator="equal">
      <formula>""</formula>
    </cfRule>
  </conditionalFormatting>
  <conditionalFormatting sqref="O244">
    <cfRule type="containsText" dxfId="2676" priority="644" operator="containsText" text="Error">
      <formula>NOT(ISERROR(SEARCH("Error",O244)))</formula>
    </cfRule>
  </conditionalFormatting>
  <conditionalFormatting sqref="N244">
    <cfRule type="expression" dxfId="2675" priority="641">
      <formula>L244&gt;(K244-J244)+1</formula>
    </cfRule>
  </conditionalFormatting>
  <conditionalFormatting sqref="E244">
    <cfRule type="expression" dxfId="2674" priority="643">
      <formula>COUNTIF(CountryALL,E244)=0</formula>
    </cfRule>
  </conditionalFormatting>
  <conditionalFormatting sqref="D244">
    <cfRule type="cellIs" dxfId="2673" priority="642" operator="equal">
      <formula>""</formula>
    </cfRule>
  </conditionalFormatting>
  <conditionalFormatting sqref="O245">
    <cfRule type="containsText" dxfId="2672" priority="640" operator="containsText" text="Error">
      <formula>NOT(ISERROR(SEARCH("Error",O245)))</formula>
    </cfRule>
  </conditionalFormatting>
  <conditionalFormatting sqref="N245">
    <cfRule type="expression" dxfId="2671" priority="637">
      <formula>L245&gt;(K245-J245)+1</formula>
    </cfRule>
  </conditionalFormatting>
  <conditionalFormatting sqref="E245">
    <cfRule type="expression" dxfId="2670" priority="639">
      <formula>COUNTIF(CountryALL,E245)=0</formula>
    </cfRule>
  </conditionalFormatting>
  <conditionalFormatting sqref="D245">
    <cfRule type="cellIs" dxfId="2669" priority="638" operator="equal">
      <formula>""</formula>
    </cfRule>
  </conditionalFormatting>
  <conditionalFormatting sqref="O246">
    <cfRule type="containsText" dxfId="2668" priority="636" operator="containsText" text="Error">
      <formula>NOT(ISERROR(SEARCH("Error",O246)))</formula>
    </cfRule>
  </conditionalFormatting>
  <conditionalFormatting sqref="N246">
    <cfRule type="expression" dxfId="2667" priority="633">
      <formula>L246&gt;(K246-J246)+1</formula>
    </cfRule>
  </conditionalFormatting>
  <conditionalFormatting sqref="E246">
    <cfRule type="expression" dxfId="2666" priority="635">
      <formula>COUNTIF(CountryALL,E246)=0</formula>
    </cfRule>
  </conditionalFormatting>
  <conditionalFormatting sqref="D246">
    <cfRule type="cellIs" dxfId="2665" priority="634" operator="equal">
      <formula>""</formula>
    </cfRule>
  </conditionalFormatting>
  <conditionalFormatting sqref="O247">
    <cfRule type="containsText" dxfId="2664" priority="632" operator="containsText" text="Error">
      <formula>NOT(ISERROR(SEARCH("Error",O247)))</formula>
    </cfRule>
  </conditionalFormatting>
  <conditionalFormatting sqref="N247">
    <cfRule type="expression" dxfId="2663" priority="629">
      <formula>L247&gt;(K247-J247)+1</formula>
    </cfRule>
  </conditionalFormatting>
  <conditionalFormatting sqref="E247">
    <cfRule type="expression" dxfId="2662" priority="631">
      <formula>COUNTIF(CountryALL,E247)=0</formula>
    </cfRule>
  </conditionalFormatting>
  <conditionalFormatting sqref="D247">
    <cfRule type="cellIs" dxfId="2661" priority="630" operator="equal">
      <formula>""</formula>
    </cfRule>
  </conditionalFormatting>
  <conditionalFormatting sqref="O248">
    <cfRule type="containsText" dxfId="2660" priority="628" operator="containsText" text="Error">
      <formula>NOT(ISERROR(SEARCH("Error",O248)))</formula>
    </cfRule>
  </conditionalFormatting>
  <conditionalFormatting sqref="N248">
    <cfRule type="expression" dxfId="2659" priority="625">
      <formula>L248&gt;(K248-J248)+1</formula>
    </cfRule>
  </conditionalFormatting>
  <conditionalFormatting sqref="E248">
    <cfRule type="expression" dxfId="2658" priority="627">
      <formula>COUNTIF(CountryALL,E248)=0</formula>
    </cfRule>
  </conditionalFormatting>
  <conditionalFormatting sqref="D248">
    <cfRule type="cellIs" dxfId="2657" priority="626" operator="equal">
      <formula>""</formula>
    </cfRule>
  </conditionalFormatting>
  <conditionalFormatting sqref="O249">
    <cfRule type="containsText" dxfId="2656" priority="624" operator="containsText" text="Error">
      <formula>NOT(ISERROR(SEARCH("Error",O249)))</formula>
    </cfRule>
  </conditionalFormatting>
  <conditionalFormatting sqref="N249">
    <cfRule type="expression" dxfId="2655" priority="621">
      <formula>L249&gt;(K249-J249)+1</formula>
    </cfRule>
  </conditionalFormatting>
  <conditionalFormatting sqref="E249">
    <cfRule type="expression" dxfId="2654" priority="623">
      <formula>COUNTIF(CountryALL,E249)=0</formula>
    </cfRule>
  </conditionalFormatting>
  <conditionalFormatting sqref="D249">
    <cfRule type="cellIs" dxfId="2653" priority="622" operator="equal">
      <formula>""</formula>
    </cfRule>
  </conditionalFormatting>
  <conditionalFormatting sqref="O250">
    <cfRule type="containsText" dxfId="2652" priority="620" operator="containsText" text="Error">
      <formula>NOT(ISERROR(SEARCH("Error",O250)))</formula>
    </cfRule>
  </conditionalFormatting>
  <conditionalFormatting sqref="N250">
    <cfRule type="expression" dxfId="2651" priority="617">
      <formula>L250&gt;(K250-J250)+1</formula>
    </cfRule>
  </conditionalFormatting>
  <conditionalFormatting sqref="E250">
    <cfRule type="expression" dxfId="2650" priority="619">
      <formula>COUNTIF(CountryALL,E250)=0</formula>
    </cfRule>
  </conditionalFormatting>
  <conditionalFormatting sqref="D250">
    <cfRule type="cellIs" dxfId="2649" priority="618" operator="equal">
      <formula>""</formula>
    </cfRule>
  </conditionalFormatting>
  <conditionalFormatting sqref="O251">
    <cfRule type="containsText" dxfId="2648" priority="616" operator="containsText" text="Error">
      <formula>NOT(ISERROR(SEARCH("Error",O251)))</formula>
    </cfRule>
  </conditionalFormatting>
  <conditionalFormatting sqref="N251">
    <cfRule type="expression" dxfId="2647" priority="613">
      <formula>L251&gt;(K251-J251)+1</formula>
    </cfRule>
  </conditionalFormatting>
  <conditionalFormatting sqref="E251">
    <cfRule type="expression" dxfId="2646" priority="615">
      <formula>COUNTIF(CountryALL,E251)=0</formula>
    </cfRule>
  </conditionalFormatting>
  <conditionalFormatting sqref="D251">
    <cfRule type="cellIs" dxfId="2645" priority="614" operator="equal">
      <formula>""</formula>
    </cfRule>
  </conditionalFormatting>
  <conditionalFormatting sqref="O252">
    <cfRule type="containsText" dxfId="2644" priority="612" operator="containsText" text="Error">
      <formula>NOT(ISERROR(SEARCH("Error",O252)))</formula>
    </cfRule>
  </conditionalFormatting>
  <conditionalFormatting sqref="N252">
    <cfRule type="expression" dxfId="2643" priority="609">
      <formula>L252&gt;(K252-J252)+1</formula>
    </cfRule>
  </conditionalFormatting>
  <conditionalFormatting sqref="E252">
    <cfRule type="expression" dxfId="2642" priority="611">
      <formula>COUNTIF(CountryALL,E252)=0</formula>
    </cfRule>
  </conditionalFormatting>
  <conditionalFormatting sqref="D252">
    <cfRule type="cellIs" dxfId="2641" priority="610" operator="equal">
      <formula>""</formula>
    </cfRule>
  </conditionalFormatting>
  <conditionalFormatting sqref="O253">
    <cfRule type="containsText" dxfId="2640" priority="608" operator="containsText" text="Error">
      <formula>NOT(ISERROR(SEARCH("Error",O253)))</formula>
    </cfRule>
  </conditionalFormatting>
  <conditionalFormatting sqref="N253">
    <cfRule type="expression" dxfId="2639" priority="605">
      <formula>L253&gt;(K253-J253)+1</formula>
    </cfRule>
  </conditionalFormatting>
  <conditionalFormatting sqref="E253">
    <cfRule type="expression" dxfId="2638" priority="607">
      <formula>COUNTIF(CountryALL,E253)=0</formula>
    </cfRule>
  </conditionalFormatting>
  <conditionalFormatting sqref="D253">
    <cfRule type="cellIs" dxfId="2637" priority="606" operator="equal">
      <formula>""</formula>
    </cfRule>
  </conditionalFormatting>
  <conditionalFormatting sqref="O254">
    <cfRule type="containsText" dxfId="2636" priority="604" operator="containsText" text="Error">
      <formula>NOT(ISERROR(SEARCH("Error",O254)))</formula>
    </cfRule>
  </conditionalFormatting>
  <conditionalFormatting sqref="N254">
    <cfRule type="expression" dxfId="2635" priority="601">
      <formula>L254&gt;(K254-J254)+1</formula>
    </cfRule>
  </conditionalFormatting>
  <conditionalFormatting sqref="E254">
    <cfRule type="expression" dxfId="2634" priority="603">
      <formula>COUNTIF(CountryALL,E254)=0</formula>
    </cfRule>
  </conditionalFormatting>
  <conditionalFormatting sqref="D254">
    <cfRule type="cellIs" dxfId="2633" priority="602" operator="equal">
      <formula>""</formula>
    </cfRule>
  </conditionalFormatting>
  <conditionalFormatting sqref="O255">
    <cfRule type="containsText" dxfId="2632" priority="600" operator="containsText" text="Error">
      <formula>NOT(ISERROR(SEARCH("Error",O255)))</formula>
    </cfRule>
  </conditionalFormatting>
  <conditionalFormatting sqref="N255">
    <cfRule type="expression" dxfId="2631" priority="597">
      <formula>L255&gt;(K255-J255)+1</formula>
    </cfRule>
  </conditionalFormatting>
  <conditionalFormatting sqref="E255">
    <cfRule type="expression" dxfId="2630" priority="599">
      <formula>COUNTIF(CountryALL,E255)=0</formula>
    </cfRule>
  </conditionalFormatting>
  <conditionalFormatting sqref="D255">
    <cfRule type="cellIs" dxfId="2629" priority="598" operator="equal">
      <formula>""</formula>
    </cfRule>
  </conditionalFormatting>
  <conditionalFormatting sqref="O256">
    <cfRule type="containsText" dxfId="2628" priority="596" operator="containsText" text="Error">
      <formula>NOT(ISERROR(SEARCH("Error",O256)))</formula>
    </cfRule>
  </conditionalFormatting>
  <conditionalFormatting sqref="N256">
    <cfRule type="expression" dxfId="2627" priority="593">
      <formula>L256&gt;(K256-J256)+1</formula>
    </cfRule>
  </conditionalFormatting>
  <conditionalFormatting sqref="E256">
    <cfRule type="expression" dxfId="2626" priority="595">
      <formula>COUNTIF(CountryALL,E256)=0</formula>
    </cfRule>
  </conditionalFormatting>
  <conditionalFormatting sqref="D256">
    <cfRule type="cellIs" dxfId="2625" priority="594" operator="equal">
      <formula>""</formula>
    </cfRule>
  </conditionalFormatting>
  <conditionalFormatting sqref="O257">
    <cfRule type="containsText" dxfId="2624" priority="592" operator="containsText" text="Error">
      <formula>NOT(ISERROR(SEARCH("Error",O257)))</formula>
    </cfRule>
  </conditionalFormatting>
  <conditionalFormatting sqref="N257">
    <cfRule type="expression" dxfId="2623" priority="589">
      <formula>L257&gt;(K257-J257)+1</formula>
    </cfRule>
  </conditionalFormatting>
  <conditionalFormatting sqref="E257">
    <cfRule type="expression" dxfId="2622" priority="591">
      <formula>COUNTIF(CountryALL,E257)=0</formula>
    </cfRule>
  </conditionalFormatting>
  <conditionalFormatting sqref="D257">
    <cfRule type="cellIs" dxfId="2621" priority="590" operator="equal">
      <formula>""</formula>
    </cfRule>
  </conditionalFormatting>
  <conditionalFormatting sqref="O258">
    <cfRule type="containsText" dxfId="2620" priority="588" operator="containsText" text="Error">
      <formula>NOT(ISERROR(SEARCH("Error",O258)))</formula>
    </cfRule>
  </conditionalFormatting>
  <conditionalFormatting sqref="N258">
    <cfRule type="expression" dxfId="2619" priority="585">
      <formula>L258&gt;(K258-J258)+1</formula>
    </cfRule>
  </conditionalFormatting>
  <conditionalFormatting sqref="E258">
    <cfRule type="expression" dxfId="2618" priority="587">
      <formula>COUNTIF(CountryALL,E258)=0</formula>
    </cfRule>
  </conditionalFormatting>
  <conditionalFormatting sqref="D258">
    <cfRule type="cellIs" dxfId="2617" priority="586" operator="equal">
      <formula>""</formula>
    </cfRule>
  </conditionalFormatting>
  <conditionalFormatting sqref="O259">
    <cfRule type="containsText" dxfId="2616" priority="584" operator="containsText" text="Error">
      <formula>NOT(ISERROR(SEARCH("Error",O259)))</formula>
    </cfRule>
  </conditionalFormatting>
  <conditionalFormatting sqref="N259">
    <cfRule type="expression" dxfId="2615" priority="581">
      <formula>L259&gt;(K259-J259)+1</formula>
    </cfRule>
  </conditionalFormatting>
  <conditionalFormatting sqref="E259">
    <cfRule type="expression" dxfId="2614" priority="583">
      <formula>COUNTIF(CountryALL,E259)=0</formula>
    </cfRule>
  </conditionalFormatting>
  <conditionalFormatting sqref="D259">
    <cfRule type="cellIs" dxfId="2613" priority="582" operator="equal">
      <formula>""</formula>
    </cfRule>
  </conditionalFormatting>
  <conditionalFormatting sqref="O260">
    <cfRule type="containsText" dxfId="2612" priority="580" operator="containsText" text="Error">
      <formula>NOT(ISERROR(SEARCH("Error",O260)))</formula>
    </cfRule>
  </conditionalFormatting>
  <conditionalFormatting sqref="N260">
    <cfRule type="expression" dxfId="2611" priority="577">
      <formula>L260&gt;(K260-J260)+1</formula>
    </cfRule>
  </conditionalFormatting>
  <conditionalFormatting sqref="E260">
    <cfRule type="expression" dxfId="2610" priority="579">
      <formula>COUNTIF(CountryALL,E260)=0</formula>
    </cfRule>
  </conditionalFormatting>
  <conditionalFormatting sqref="D260">
    <cfRule type="cellIs" dxfId="2609" priority="578" operator="equal">
      <formula>""</formula>
    </cfRule>
  </conditionalFormatting>
  <conditionalFormatting sqref="O261">
    <cfRule type="containsText" dxfId="2608" priority="576" operator="containsText" text="Error">
      <formula>NOT(ISERROR(SEARCH("Error",O261)))</formula>
    </cfRule>
  </conditionalFormatting>
  <conditionalFormatting sqref="N261">
    <cfRule type="expression" dxfId="2607" priority="573">
      <formula>L261&gt;(K261-J261)+1</formula>
    </cfRule>
  </conditionalFormatting>
  <conditionalFormatting sqref="E261">
    <cfRule type="expression" dxfId="2606" priority="575">
      <formula>COUNTIF(CountryALL,E261)=0</formula>
    </cfRule>
  </conditionalFormatting>
  <conditionalFormatting sqref="D261">
    <cfRule type="cellIs" dxfId="2605" priority="574" operator="equal">
      <formula>""</formula>
    </cfRule>
  </conditionalFormatting>
  <conditionalFormatting sqref="O262">
    <cfRule type="containsText" dxfId="2604" priority="572" operator="containsText" text="Error">
      <formula>NOT(ISERROR(SEARCH("Error",O262)))</formula>
    </cfRule>
  </conditionalFormatting>
  <conditionalFormatting sqref="N262">
    <cfRule type="expression" dxfId="2603" priority="569">
      <formula>L262&gt;(K262-J262)+1</formula>
    </cfRule>
  </conditionalFormatting>
  <conditionalFormatting sqref="E262">
    <cfRule type="expression" dxfId="2602" priority="571">
      <formula>COUNTIF(CountryALL,E262)=0</formula>
    </cfRule>
  </conditionalFormatting>
  <conditionalFormatting sqref="D262">
    <cfRule type="cellIs" dxfId="2601" priority="570" operator="equal">
      <formula>""</formula>
    </cfRule>
  </conditionalFormatting>
  <conditionalFormatting sqref="O263">
    <cfRule type="containsText" dxfId="2600" priority="568" operator="containsText" text="Error">
      <formula>NOT(ISERROR(SEARCH("Error",O263)))</formula>
    </cfRule>
  </conditionalFormatting>
  <conditionalFormatting sqref="N263">
    <cfRule type="expression" dxfId="2599" priority="565">
      <formula>L263&gt;(K263-J263)+1</formula>
    </cfRule>
  </conditionalFormatting>
  <conditionalFormatting sqref="E263">
    <cfRule type="expression" dxfId="2598" priority="567">
      <formula>COUNTIF(CountryALL,E263)=0</formula>
    </cfRule>
  </conditionalFormatting>
  <conditionalFormatting sqref="D263">
    <cfRule type="cellIs" dxfId="2597" priority="566" operator="equal">
      <formula>""</formula>
    </cfRule>
  </conditionalFormatting>
  <conditionalFormatting sqref="O264">
    <cfRule type="containsText" dxfId="2596" priority="564" operator="containsText" text="Error">
      <formula>NOT(ISERROR(SEARCH("Error",O264)))</formula>
    </cfRule>
  </conditionalFormatting>
  <conditionalFormatting sqref="N264">
    <cfRule type="expression" dxfId="2595" priority="561">
      <formula>L264&gt;(K264-J264)+1</formula>
    </cfRule>
  </conditionalFormatting>
  <conditionalFormatting sqref="E264">
    <cfRule type="expression" dxfId="2594" priority="563">
      <formula>COUNTIF(CountryALL,E264)=0</formula>
    </cfRule>
  </conditionalFormatting>
  <conditionalFormatting sqref="D264">
    <cfRule type="cellIs" dxfId="2593" priority="562" operator="equal">
      <formula>""</formula>
    </cfRule>
  </conditionalFormatting>
  <conditionalFormatting sqref="O265">
    <cfRule type="containsText" dxfId="2592" priority="560" operator="containsText" text="Error">
      <formula>NOT(ISERROR(SEARCH("Error",O265)))</formula>
    </cfRule>
  </conditionalFormatting>
  <conditionalFormatting sqref="N265">
    <cfRule type="expression" dxfId="2591" priority="557">
      <formula>L265&gt;(K265-J265)+1</formula>
    </cfRule>
  </conditionalFormatting>
  <conditionalFormatting sqref="E265">
    <cfRule type="expression" dxfId="2590" priority="559">
      <formula>COUNTIF(CountryALL,E265)=0</formula>
    </cfRule>
  </conditionalFormatting>
  <conditionalFormatting sqref="D265">
    <cfRule type="cellIs" dxfId="2589" priority="558" operator="equal">
      <formula>""</formula>
    </cfRule>
  </conditionalFormatting>
  <conditionalFormatting sqref="O266">
    <cfRule type="containsText" dxfId="2588" priority="556" operator="containsText" text="Error">
      <formula>NOT(ISERROR(SEARCH("Error",O266)))</formula>
    </cfRule>
  </conditionalFormatting>
  <conditionalFormatting sqref="N266">
    <cfRule type="expression" dxfId="2587" priority="553">
      <formula>L266&gt;(K266-J266)+1</formula>
    </cfRule>
  </conditionalFormatting>
  <conditionalFormatting sqref="E266">
    <cfRule type="expression" dxfId="2586" priority="555">
      <formula>COUNTIF(CountryALL,E266)=0</formula>
    </cfRule>
  </conditionalFormatting>
  <conditionalFormatting sqref="D266">
    <cfRule type="cellIs" dxfId="2585" priority="554" operator="equal">
      <formula>""</formula>
    </cfRule>
  </conditionalFormatting>
  <conditionalFormatting sqref="O267">
    <cfRule type="containsText" dxfId="2584" priority="552" operator="containsText" text="Error">
      <formula>NOT(ISERROR(SEARCH("Error",O267)))</formula>
    </cfRule>
  </conditionalFormatting>
  <conditionalFormatting sqref="N267">
    <cfRule type="expression" dxfId="2583" priority="549">
      <formula>L267&gt;(K267-J267)+1</formula>
    </cfRule>
  </conditionalFormatting>
  <conditionalFormatting sqref="E267">
    <cfRule type="expression" dxfId="2582" priority="551">
      <formula>COUNTIF(CountryALL,E267)=0</formula>
    </cfRule>
  </conditionalFormatting>
  <conditionalFormatting sqref="D267">
    <cfRule type="cellIs" dxfId="2581" priority="550" operator="equal">
      <formula>""</formula>
    </cfRule>
  </conditionalFormatting>
  <conditionalFormatting sqref="O268">
    <cfRule type="containsText" dxfId="2580" priority="548" operator="containsText" text="Error">
      <formula>NOT(ISERROR(SEARCH("Error",O268)))</formula>
    </cfRule>
  </conditionalFormatting>
  <conditionalFormatting sqref="N268">
    <cfRule type="expression" dxfId="2579" priority="545">
      <formula>L268&gt;(K268-J268)+1</formula>
    </cfRule>
  </conditionalFormatting>
  <conditionalFormatting sqref="E268">
    <cfRule type="expression" dxfId="2578" priority="547">
      <formula>COUNTIF(CountryALL,E268)=0</formula>
    </cfRule>
  </conditionalFormatting>
  <conditionalFormatting sqref="D268">
    <cfRule type="cellIs" dxfId="2577" priority="546" operator="equal">
      <formula>""</formula>
    </cfRule>
  </conditionalFormatting>
  <conditionalFormatting sqref="O269">
    <cfRule type="containsText" dxfId="2576" priority="544" operator="containsText" text="Error">
      <formula>NOT(ISERROR(SEARCH("Error",O269)))</formula>
    </cfRule>
  </conditionalFormatting>
  <conditionalFormatting sqref="N269">
    <cfRule type="expression" dxfId="2575" priority="541">
      <formula>L269&gt;(K269-J269)+1</formula>
    </cfRule>
  </conditionalFormatting>
  <conditionalFormatting sqref="E269">
    <cfRule type="expression" dxfId="2574" priority="543">
      <formula>COUNTIF(CountryALL,E269)=0</formula>
    </cfRule>
  </conditionalFormatting>
  <conditionalFormatting sqref="D269">
    <cfRule type="cellIs" dxfId="2573" priority="542" operator="equal">
      <formula>""</formula>
    </cfRule>
  </conditionalFormatting>
  <conditionalFormatting sqref="O270">
    <cfRule type="containsText" dxfId="2572" priority="540" operator="containsText" text="Error">
      <formula>NOT(ISERROR(SEARCH("Error",O270)))</formula>
    </cfRule>
  </conditionalFormatting>
  <conditionalFormatting sqref="N270">
    <cfRule type="expression" dxfId="2571" priority="537">
      <formula>L270&gt;(K270-J270)+1</formula>
    </cfRule>
  </conditionalFormatting>
  <conditionalFormatting sqref="E270">
    <cfRule type="expression" dxfId="2570" priority="539">
      <formula>COUNTIF(CountryALL,E270)=0</formula>
    </cfRule>
  </conditionalFormatting>
  <conditionalFormatting sqref="D270">
    <cfRule type="cellIs" dxfId="2569" priority="538" operator="equal">
      <formula>""</formula>
    </cfRule>
  </conditionalFormatting>
  <conditionalFormatting sqref="O271">
    <cfRule type="containsText" dxfId="2568" priority="536" operator="containsText" text="Error">
      <formula>NOT(ISERROR(SEARCH("Error",O271)))</formula>
    </cfRule>
  </conditionalFormatting>
  <conditionalFormatting sqref="N271">
    <cfRule type="expression" dxfId="2567" priority="533">
      <formula>L271&gt;(K271-J271)+1</formula>
    </cfRule>
  </conditionalFormatting>
  <conditionalFormatting sqref="E271">
    <cfRule type="expression" dxfId="2566" priority="535">
      <formula>COUNTIF(CountryALL,E271)=0</formula>
    </cfRule>
  </conditionalFormatting>
  <conditionalFormatting sqref="D271">
    <cfRule type="cellIs" dxfId="2565" priority="534" operator="equal">
      <formula>""</formula>
    </cfRule>
  </conditionalFormatting>
  <conditionalFormatting sqref="O272">
    <cfRule type="containsText" dxfId="2564" priority="532" operator="containsText" text="Error">
      <formula>NOT(ISERROR(SEARCH("Error",O272)))</formula>
    </cfRule>
  </conditionalFormatting>
  <conditionalFormatting sqref="N272">
    <cfRule type="expression" dxfId="2563" priority="529">
      <formula>L272&gt;(K272-J272)+1</formula>
    </cfRule>
  </conditionalFormatting>
  <conditionalFormatting sqref="E272">
    <cfRule type="expression" dxfId="2562" priority="531">
      <formula>COUNTIF(CountryALL,E272)=0</formula>
    </cfRule>
  </conditionalFormatting>
  <conditionalFormatting sqref="D272">
    <cfRule type="cellIs" dxfId="2561" priority="530" operator="equal">
      <formula>""</formula>
    </cfRule>
  </conditionalFormatting>
  <conditionalFormatting sqref="O273">
    <cfRule type="containsText" dxfId="2560" priority="528" operator="containsText" text="Error">
      <formula>NOT(ISERROR(SEARCH("Error",O273)))</formula>
    </cfRule>
  </conditionalFormatting>
  <conditionalFormatting sqref="N273">
    <cfRule type="expression" dxfId="2559" priority="525">
      <formula>L273&gt;(K273-J273)+1</formula>
    </cfRule>
  </conditionalFormatting>
  <conditionalFormatting sqref="E273">
    <cfRule type="expression" dxfId="2558" priority="527">
      <formula>COUNTIF(CountryALL,E273)=0</formula>
    </cfRule>
  </conditionalFormatting>
  <conditionalFormatting sqref="D273">
    <cfRule type="cellIs" dxfId="2557" priority="526" operator="equal">
      <formula>""</formula>
    </cfRule>
  </conditionalFormatting>
  <conditionalFormatting sqref="O274">
    <cfRule type="containsText" dxfId="2556" priority="524" operator="containsText" text="Error">
      <formula>NOT(ISERROR(SEARCH("Error",O274)))</formula>
    </cfRule>
  </conditionalFormatting>
  <conditionalFormatting sqref="N274">
    <cfRule type="expression" dxfId="2555" priority="521">
      <formula>L274&gt;(K274-J274)+1</formula>
    </cfRule>
  </conditionalFormatting>
  <conditionalFormatting sqref="E274">
    <cfRule type="expression" dxfId="2554" priority="523">
      <formula>COUNTIF(CountryALL,E274)=0</formula>
    </cfRule>
  </conditionalFormatting>
  <conditionalFormatting sqref="D274">
    <cfRule type="cellIs" dxfId="2553" priority="522" operator="equal">
      <formula>""</formula>
    </cfRule>
  </conditionalFormatting>
  <conditionalFormatting sqref="O275">
    <cfRule type="containsText" dxfId="2552" priority="520" operator="containsText" text="Error">
      <formula>NOT(ISERROR(SEARCH("Error",O275)))</formula>
    </cfRule>
  </conditionalFormatting>
  <conditionalFormatting sqref="N275">
    <cfRule type="expression" dxfId="2551" priority="517">
      <formula>L275&gt;(K275-J275)+1</formula>
    </cfRule>
  </conditionalFormatting>
  <conditionalFormatting sqref="E275">
    <cfRule type="expression" dxfId="2550" priority="519">
      <formula>COUNTIF(CountryALL,E275)=0</formula>
    </cfRule>
  </conditionalFormatting>
  <conditionalFormatting sqref="D275">
    <cfRule type="cellIs" dxfId="2549" priority="518" operator="equal">
      <formula>""</formula>
    </cfRule>
  </conditionalFormatting>
  <conditionalFormatting sqref="O276">
    <cfRule type="containsText" dxfId="2548" priority="516" operator="containsText" text="Error">
      <formula>NOT(ISERROR(SEARCH("Error",O276)))</formula>
    </cfRule>
  </conditionalFormatting>
  <conditionalFormatting sqref="N276">
    <cfRule type="expression" dxfId="2547" priority="513">
      <formula>L276&gt;(K276-J276)+1</formula>
    </cfRule>
  </conditionalFormatting>
  <conditionalFormatting sqref="E276">
    <cfRule type="expression" dxfId="2546" priority="515">
      <formula>COUNTIF(CountryALL,E276)=0</formula>
    </cfRule>
  </conditionalFormatting>
  <conditionalFormatting sqref="D276">
    <cfRule type="cellIs" dxfId="2545" priority="514" operator="equal">
      <formula>""</formula>
    </cfRule>
  </conditionalFormatting>
  <conditionalFormatting sqref="O277">
    <cfRule type="containsText" dxfId="2544" priority="512" operator="containsText" text="Error">
      <formula>NOT(ISERROR(SEARCH("Error",O277)))</formula>
    </cfRule>
  </conditionalFormatting>
  <conditionalFormatting sqref="N277">
    <cfRule type="expression" dxfId="2543" priority="509">
      <formula>L277&gt;(K277-J277)+1</formula>
    </cfRule>
  </conditionalFormatting>
  <conditionalFormatting sqref="E277">
    <cfRule type="expression" dxfId="2542" priority="511">
      <formula>COUNTIF(CountryALL,E277)=0</formula>
    </cfRule>
  </conditionalFormatting>
  <conditionalFormatting sqref="D277">
    <cfRule type="cellIs" dxfId="2541" priority="510" operator="equal">
      <formula>""</formula>
    </cfRule>
  </conditionalFormatting>
  <conditionalFormatting sqref="O278">
    <cfRule type="containsText" dxfId="2540" priority="508" operator="containsText" text="Error">
      <formula>NOT(ISERROR(SEARCH("Error",O278)))</formula>
    </cfRule>
  </conditionalFormatting>
  <conditionalFormatting sqref="N278">
    <cfRule type="expression" dxfId="2539" priority="505">
      <formula>L278&gt;(K278-J278)+1</formula>
    </cfRule>
  </conditionalFormatting>
  <conditionalFormatting sqref="E278">
    <cfRule type="expression" dxfId="2538" priority="507">
      <formula>COUNTIF(CountryALL,E278)=0</formula>
    </cfRule>
  </conditionalFormatting>
  <conditionalFormatting sqref="D278">
    <cfRule type="cellIs" dxfId="2537" priority="506" operator="equal">
      <formula>""</formula>
    </cfRule>
  </conditionalFormatting>
  <conditionalFormatting sqref="O279">
    <cfRule type="containsText" dxfId="2536" priority="504" operator="containsText" text="Error">
      <formula>NOT(ISERROR(SEARCH("Error",O279)))</formula>
    </cfRule>
  </conditionalFormatting>
  <conditionalFormatting sqref="N279">
    <cfRule type="expression" dxfId="2535" priority="501">
      <formula>L279&gt;(K279-J279)+1</formula>
    </cfRule>
  </conditionalFormatting>
  <conditionalFormatting sqref="E279">
    <cfRule type="expression" dxfId="2534" priority="503">
      <formula>COUNTIF(CountryALL,E279)=0</formula>
    </cfRule>
  </conditionalFormatting>
  <conditionalFormatting sqref="D279">
    <cfRule type="cellIs" dxfId="2533" priority="502" operator="equal">
      <formula>""</formula>
    </cfRule>
  </conditionalFormatting>
  <conditionalFormatting sqref="O280">
    <cfRule type="containsText" dxfId="2532" priority="500" operator="containsText" text="Error">
      <formula>NOT(ISERROR(SEARCH("Error",O280)))</formula>
    </cfRule>
  </conditionalFormatting>
  <conditionalFormatting sqref="N280">
    <cfRule type="expression" dxfId="2531" priority="497">
      <formula>L280&gt;(K280-J280)+1</formula>
    </cfRule>
  </conditionalFormatting>
  <conditionalFormatting sqref="E280">
    <cfRule type="expression" dxfId="2530" priority="499">
      <formula>COUNTIF(CountryALL,E280)=0</formula>
    </cfRule>
  </conditionalFormatting>
  <conditionalFormatting sqref="D280">
    <cfRule type="cellIs" dxfId="2529" priority="498" operator="equal">
      <formula>""</formula>
    </cfRule>
  </conditionalFormatting>
  <conditionalFormatting sqref="O281">
    <cfRule type="containsText" dxfId="2528" priority="496" operator="containsText" text="Error">
      <formula>NOT(ISERROR(SEARCH("Error",O281)))</formula>
    </cfRule>
  </conditionalFormatting>
  <conditionalFormatting sqref="N281">
    <cfRule type="expression" dxfId="2527" priority="493">
      <formula>L281&gt;(K281-J281)+1</formula>
    </cfRule>
  </conditionalFormatting>
  <conditionalFormatting sqref="E281">
    <cfRule type="expression" dxfId="2526" priority="495">
      <formula>COUNTIF(CountryALL,E281)=0</formula>
    </cfRule>
  </conditionalFormatting>
  <conditionalFormatting sqref="D281">
    <cfRule type="cellIs" dxfId="2525" priority="494" operator="equal">
      <formula>""</formula>
    </cfRule>
  </conditionalFormatting>
  <conditionalFormatting sqref="O282">
    <cfRule type="containsText" dxfId="2524" priority="492" operator="containsText" text="Error">
      <formula>NOT(ISERROR(SEARCH("Error",O282)))</formula>
    </cfRule>
  </conditionalFormatting>
  <conditionalFormatting sqref="N282">
    <cfRule type="expression" dxfId="2523" priority="489">
      <formula>L282&gt;(K282-J282)+1</formula>
    </cfRule>
  </conditionalFormatting>
  <conditionalFormatting sqref="E282">
    <cfRule type="expression" dxfId="2522" priority="491">
      <formula>COUNTIF(CountryALL,E282)=0</formula>
    </cfRule>
  </conditionalFormatting>
  <conditionalFormatting sqref="D282">
    <cfRule type="cellIs" dxfId="2521" priority="490" operator="equal">
      <formula>""</formula>
    </cfRule>
  </conditionalFormatting>
  <conditionalFormatting sqref="O283">
    <cfRule type="containsText" dxfId="2520" priority="488" operator="containsText" text="Error">
      <formula>NOT(ISERROR(SEARCH("Error",O283)))</formula>
    </cfRule>
  </conditionalFormatting>
  <conditionalFormatting sqref="N283">
    <cfRule type="expression" dxfId="2519" priority="485">
      <formula>L283&gt;(K283-J283)+1</formula>
    </cfRule>
  </conditionalFormatting>
  <conditionalFormatting sqref="E283">
    <cfRule type="expression" dxfId="2518" priority="487">
      <formula>COUNTIF(CountryALL,E283)=0</formula>
    </cfRule>
  </conditionalFormatting>
  <conditionalFormatting sqref="D283">
    <cfRule type="cellIs" dxfId="2517" priority="486" operator="equal">
      <formula>""</formula>
    </cfRule>
  </conditionalFormatting>
  <conditionalFormatting sqref="O284">
    <cfRule type="containsText" dxfId="2516" priority="484" operator="containsText" text="Error">
      <formula>NOT(ISERROR(SEARCH("Error",O284)))</formula>
    </cfRule>
  </conditionalFormatting>
  <conditionalFormatting sqref="N284">
    <cfRule type="expression" dxfId="2515" priority="481">
      <formula>L284&gt;(K284-J284)+1</formula>
    </cfRule>
  </conditionalFormatting>
  <conditionalFormatting sqref="E284">
    <cfRule type="expression" dxfId="2514" priority="483">
      <formula>COUNTIF(CountryALL,E284)=0</formula>
    </cfRule>
  </conditionalFormatting>
  <conditionalFormatting sqref="D284">
    <cfRule type="cellIs" dxfId="2513" priority="482" operator="equal">
      <formula>""</formula>
    </cfRule>
  </conditionalFormatting>
  <conditionalFormatting sqref="O285">
    <cfRule type="containsText" dxfId="2512" priority="480" operator="containsText" text="Error">
      <formula>NOT(ISERROR(SEARCH("Error",O285)))</formula>
    </cfRule>
  </conditionalFormatting>
  <conditionalFormatting sqref="N285">
    <cfRule type="expression" dxfId="2511" priority="477">
      <formula>L285&gt;(K285-J285)+1</formula>
    </cfRule>
  </conditionalFormatting>
  <conditionalFormatting sqref="E285">
    <cfRule type="expression" dxfId="2510" priority="479">
      <formula>COUNTIF(CountryALL,E285)=0</formula>
    </cfRule>
  </conditionalFormatting>
  <conditionalFormatting sqref="D285">
    <cfRule type="cellIs" dxfId="2509" priority="478" operator="equal">
      <formula>""</formula>
    </cfRule>
  </conditionalFormatting>
  <conditionalFormatting sqref="O286">
    <cfRule type="containsText" dxfId="2508" priority="476" operator="containsText" text="Error">
      <formula>NOT(ISERROR(SEARCH("Error",O286)))</formula>
    </cfRule>
  </conditionalFormatting>
  <conditionalFormatting sqref="N286">
    <cfRule type="expression" dxfId="2507" priority="473">
      <formula>L286&gt;(K286-J286)+1</formula>
    </cfRule>
  </conditionalFormatting>
  <conditionalFormatting sqref="E286">
    <cfRule type="expression" dxfId="2506" priority="475">
      <formula>COUNTIF(CountryALL,E286)=0</formula>
    </cfRule>
  </conditionalFormatting>
  <conditionalFormatting sqref="D286">
    <cfRule type="cellIs" dxfId="2505" priority="474" operator="equal">
      <formula>""</formula>
    </cfRule>
  </conditionalFormatting>
  <conditionalFormatting sqref="O287">
    <cfRule type="containsText" dxfId="2504" priority="472" operator="containsText" text="Error">
      <formula>NOT(ISERROR(SEARCH("Error",O287)))</formula>
    </cfRule>
  </conditionalFormatting>
  <conditionalFormatting sqref="N287">
    <cfRule type="expression" dxfId="2503" priority="469">
      <formula>L287&gt;(K287-J287)+1</formula>
    </cfRule>
  </conditionalFormatting>
  <conditionalFormatting sqref="E287">
    <cfRule type="expression" dxfId="2502" priority="471">
      <formula>COUNTIF(CountryALL,E287)=0</formula>
    </cfRule>
  </conditionalFormatting>
  <conditionalFormatting sqref="D287">
    <cfRule type="cellIs" dxfId="2501" priority="470" operator="equal">
      <formula>""</formula>
    </cfRule>
  </conditionalFormatting>
  <conditionalFormatting sqref="O288">
    <cfRule type="containsText" dxfId="2500" priority="468" operator="containsText" text="Error">
      <formula>NOT(ISERROR(SEARCH("Error",O288)))</formula>
    </cfRule>
  </conditionalFormatting>
  <conditionalFormatting sqref="N288">
    <cfRule type="expression" dxfId="2499" priority="465">
      <formula>L288&gt;(K288-J288)+1</formula>
    </cfRule>
  </conditionalFormatting>
  <conditionalFormatting sqref="E288">
    <cfRule type="expression" dxfId="2498" priority="467">
      <formula>COUNTIF(CountryALL,E288)=0</formula>
    </cfRule>
  </conditionalFormatting>
  <conditionalFormatting sqref="D288">
    <cfRule type="cellIs" dxfId="2497" priority="466" operator="equal">
      <formula>""</formula>
    </cfRule>
  </conditionalFormatting>
  <conditionalFormatting sqref="O289">
    <cfRule type="containsText" dxfId="2496" priority="464" operator="containsText" text="Error">
      <formula>NOT(ISERROR(SEARCH("Error",O289)))</formula>
    </cfRule>
  </conditionalFormatting>
  <conditionalFormatting sqref="N289">
    <cfRule type="expression" dxfId="2495" priority="461">
      <formula>L289&gt;(K289-J289)+1</formula>
    </cfRule>
  </conditionalFormatting>
  <conditionalFormatting sqref="E289">
    <cfRule type="expression" dxfId="2494" priority="463">
      <formula>COUNTIF(CountryALL,E289)=0</formula>
    </cfRule>
  </conditionalFormatting>
  <conditionalFormatting sqref="D289">
    <cfRule type="cellIs" dxfId="2493" priority="462" operator="equal">
      <formula>""</formula>
    </cfRule>
  </conditionalFormatting>
  <conditionalFormatting sqref="O290">
    <cfRule type="containsText" dxfId="2492" priority="460" operator="containsText" text="Error">
      <formula>NOT(ISERROR(SEARCH("Error",O290)))</formula>
    </cfRule>
  </conditionalFormatting>
  <conditionalFormatting sqref="N290">
    <cfRule type="expression" dxfId="2491" priority="457">
      <formula>L290&gt;(K290-J290)+1</formula>
    </cfRule>
  </conditionalFormatting>
  <conditionalFormatting sqref="E290">
    <cfRule type="expression" dxfId="2490" priority="459">
      <formula>COUNTIF(CountryALL,E290)=0</formula>
    </cfRule>
  </conditionalFormatting>
  <conditionalFormatting sqref="D290">
    <cfRule type="cellIs" dxfId="2489" priority="458" operator="equal">
      <formula>""</formula>
    </cfRule>
  </conditionalFormatting>
  <conditionalFormatting sqref="O291">
    <cfRule type="containsText" dxfId="2488" priority="456" operator="containsText" text="Error">
      <formula>NOT(ISERROR(SEARCH("Error",O291)))</formula>
    </cfRule>
  </conditionalFormatting>
  <conditionalFormatting sqref="N291">
    <cfRule type="expression" dxfId="2487" priority="453">
      <formula>L291&gt;(K291-J291)+1</formula>
    </cfRule>
  </conditionalFormatting>
  <conditionalFormatting sqref="E291">
    <cfRule type="expression" dxfId="2486" priority="455">
      <formula>COUNTIF(CountryALL,E291)=0</formula>
    </cfRule>
  </conditionalFormatting>
  <conditionalFormatting sqref="D291">
    <cfRule type="cellIs" dxfId="2485" priority="454" operator="equal">
      <formula>""</formula>
    </cfRule>
  </conditionalFormatting>
  <conditionalFormatting sqref="O292">
    <cfRule type="containsText" dxfId="2484" priority="452" operator="containsText" text="Error">
      <formula>NOT(ISERROR(SEARCH("Error",O292)))</formula>
    </cfRule>
  </conditionalFormatting>
  <conditionalFormatting sqref="N292">
    <cfRule type="expression" dxfId="2483" priority="449">
      <formula>L292&gt;(K292-J292)+1</formula>
    </cfRule>
  </conditionalFormatting>
  <conditionalFormatting sqref="E292">
    <cfRule type="expression" dxfId="2482" priority="451">
      <formula>COUNTIF(CountryALL,E292)=0</formula>
    </cfRule>
  </conditionalFormatting>
  <conditionalFormatting sqref="D292">
    <cfRule type="cellIs" dxfId="2481" priority="450" operator="equal">
      <formula>""</formula>
    </cfRule>
  </conditionalFormatting>
  <conditionalFormatting sqref="O293">
    <cfRule type="containsText" dxfId="2480" priority="448" operator="containsText" text="Error">
      <formula>NOT(ISERROR(SEARCH("Error",O293)))</formula>
    </cfRule>
  </conditionalFormatting>
  <conditionalFormatting sqref="N293">
    <cfRule type="expression" dxfId="2479" priority="445">
      <formula>L293&gt;(K293-J293)+1</formula>
    </cfRule>
  </conditionalFormatting>
  <conditionalFormatting sqref="E293">
    <cfRule type="expression" dxfId="2478" priority="447">
      <formula>COUNTIF(CountryALL,E293)=0</formula>
    </cfRule>
  </conditionalFormatting>
  <conditionalFormatting sqref="D293">
    <cfRule type="cellIs" dxfId="2477" priority="446" operator="equal">
      <formula>""</formula>
    </cfRule>
  </conditionalFormatting>
  <conditionalFormatting sqref="O294">
    <cfRule type="containsText" dxfId="2476" priority="444" operator="containsText" text="Error">
      <formula>NOT(ISERROR(SEARCH("Error",O294)))</formula>
    </cfRule>
  </conditionalFormatting>
  <conditionalFormatting sqref="N294">
    <cfRule type="expression" dxfId="2475" priority="441">
      <formula>L294&gt;(K294-J294)+1</formula>
    </cfRule>
  </conditionalFormatting>
  <conditionalFormatting sqref="E294">
    <cfRule type="expression" dxfId="2474" priority="443">
      <formula>COUNTIF(CountryALL,E294)=0</formula>
    </cfRule>
  </conditionalFormatting>
  <conditionalFormatting sqref="D294">
    <cfRule type="cellIs" dxfId="2473" priority="442" operator="equal">
      <formula>""</formula>
    </cfRule>
  </conditionalFormatting>
  <conditionalFormatting sqref="O295">
    <cfRule type="containsText" dxfId="2472" priority="440" operator="containsText" text="Error">
      <formula>NOT(ISERROR(SEARCH("Error",O295)))</formula>
    </cfRule>
  </conditionalFormatting>
  <conditionalFormatting sqref="N295">
    <cfRule type="expression" dxfId="2471" priority="437">
      <formula>L295&gt;(K295-J295)+1</formula>
    </cfRule>
  </conditionalFormatting>
  <conditionalFormatting sqref="E295">
    <cfRule type="expression" dxfId="2470" priority="439">
      <formula>COUNTIF(CountryALL,E295)=0</formula>
    </cfRule>
  </conditionalFormatting>
  <conditionalFormatting sqref="D295">
    <cfRule type="cellIs" dxfId="2469" priority="438" operator="equal">
      <formula>""</formula>
    </cfRule>
  </conditionalFormatting>
  <conditionalFormatting sqref="O296">
    <cfRule type="containsText" dxfId="2468" priority="436" operator="containsText" text="Error">
      <formula>NOT(ISERROR(SEARCH("Error",O296)))</formula>
    </cfRule>
  </conditionalFormatting>
  <conditionalFormatting sqref="N296">
    <cfRule type="expression" dxfId="2467" priority="433">
      <formula>L296&gt;(K296-J296)+1</formula>
    </cfRule>
  </conditionalFormatting>
  <conditionalFormatting sqref="E296">
    <cfRule type="expression" dxfId="2466" priority="435">
      <formula>COUNTIF(CountryALL,E296)=0</formula>
    </cfRule>
  </conditionalFormatting>
  <conditionalFormatting sqref="D296">
    <cfRule type="cellIs" dxfId="2465" priority="434" operator="equal">
      <formula>""</formula>
    </cfRule>
  </conditionalFormatting>
  <conditionalFormatting sqref="O297">
    <cfRule type="containsText" dxfId="2464" priority="432" operator="containsText" text="Error">
      <formula>NOT(ISERROR(SEARCH("Error",O297)))</formula>
    </cfRule>
  </conditionalFormatting>
  <conditionalFormatting sqref="N297">
    <cfRule type="expression" dxfId="2463" priority="429">
      <formula>L297&gt;(K297-J297)+1</formula>
    </cfRule>
  </conditionalFormatting>
  <conditionalFormatting sqref="E297">
    <cfRule type="expression" dxfId="2462" priority="431">
      <formula>COUNTIF(CountryALL,E297)=0</formula>
    </cfRule>
  </conditionalFormatting>
  <conditionalFormatting sqref="D297">
    <cfRule type="cellIs" dxfId="2461" priority="430" operator="equal">
      <formula>""</formula>
    </cfRule>
  </conditionalFormatting>
  <conditionalFormatting sqref="O298">
    <cfRule type="containsText" dxfId="2460" priority="428" operator="containsText" text="Error">
      <formula>NOT(ISERROR(SEARCH("Error",O298)))</formula>
    </cfRule>
  </conditionalFormatting>
  <conditionalFormatting sqref="N298">
    <cfRule type="expression" dxfId="2459" priority="425">
      <formula>L298&gt;(K298-J298)+1</formula>
    </cfRule>
  </conditionalFormatting>
  <conditionalFormatting sqref="E298">
    <cfRule type="expression" dxfId="2458" priority="427">
      <formula>COUNTIF(CountryALL,E298)=0</formula>
    </cfRule>
  </conditionalFormatting>
  <conditionalFormatting sqref="D298">
    <cfRule type="cellIs" dxfId="2457" priority="426" operator="equal">
      <formula>""</formula>
    </cfRule>
  </conditionalFormatting>
  <conditionalFormatting sqref="O299">
    <cfRule type="containsText" dxfId="2456" priority="424" operator="containsText" text="Error">
      <formula>NOT(ISERROR(SEARCH("Error",O299)))</formula>
    </cfRule>
  </conditionalFormatting>
  <conditionalFormatting sqref="N299">
    <cfRule type="expression" dxfId="2455" priority="421">
      <formula>L299&gt;(K299-J299)+1</formula>
    </cfRule>
  </conditionalFormatting>
  <conditionalFormatting sqref="E299">
    <cfRule type="expression" dxfId="2454" priority="423">
      <formula>COUNTIF(CountryALL,E299)=0</formula>
    </cfRule>
  </conditionalFormatting>
  <conditionalFormatting sqref="D299">
    <cfRule type="cellIs" dxfId="2453" priority="422" operator="equal">
      <formula>""</formula>
    </cfRule>
  </conditionalFormatting>
  <conditionalFormatting sqref="O300">
    <cfRule type="containsText" dxfId="2452" priority="420" operator="containsText" text="Error">
      <formula>NOT(ISERROR(SEARCH("Error",O300)))</formula>
    </cfRule>
  </conditionalFormatting>
  <conditionalFormatting sqref="N300">
    <cfRule type="expression" dxfId="2451" priority="417">
      <formula>L300&gt;(K300-J300)+1</formula>
    </cfRule>
  </conditionalFormatting>
  <conditionalFormatting sqref="E300">
    <cfRule type="expression" dxfId="2450" priority="419">
      <formula>COUNTIF(CountryALL,E300)=0</formula>
    </cfRule>
  </conditionalFormatting>
  <conditionalFormatting sqref="D300">
    <cfRule type="cellIs" dxfId="2449" priority="418" operator="equal">
      <formula>""</formula>
    </cfRule>
  </conditionalFormatting>
  <conditionalFormatting sqref="O301">
    <cfRule type="containsText" dxfId="2448" priority="416" operator="containsText" text="Error">
      <formula>NOT(ISERROR(SEARCH("Error",O301)))</formula>
    </cfRule>
  </conditionalFormatting>
  <conditionalFormatting sqref="N301">
    <cfRule type="expression" dxfId="2447" priority="413">
      <formula>L301&gt;(K301-J301)+1</formula>
    </cfRule>
  </conditionalFormatting>
  <conditionalFormatting sqref="E301">
    <cfRule type="expression" dxfId="2446" priority="415">
      <formula>COUNTIF(CountryALL,E301)=0</formula>
    </cfRule>
  </conditionalFormatting>
  <conditionalFormatting sqref="D301">
    <cfRule type="cellIs" dxfId="2445" priority="414" operator="equal">
      <formula>""</formula>
    </cfRule>
  </conditionalFormatting>
  <conditionalFormatting sqref="O302">
    <cfRule type="containsText" dxfId="2444" priority="412" operator="containsText" text="Error">
      <formula>NOT(ISERROR(SEARCH("Error",O302)))</formula>
    </cfRule>
  </conditionalFormatting>
  <conditionalFormatting sqref="N302">
    <cfRule type="expression" dxfId="2443" priority="409">
      <formula>L302&gt;(K302-J302)+1</formula>
    </cfRule>
  </conditionalFormatting>
  <conditionalFormatting sqref="E302">
    <cfRule type="expression" dxfId="2442" priority="411">
      <formula>COUNTIF(CountryALL,E302)=0</formula>
    </cfRule>
  </conditionalFormatting>
  <conditionalFormatting sqref="D302">
    <cfRule type="cellIs" dxfId="2441" priority="410" operator="equal">
      <formula>""</formula>
    </cfRule>
  </conditionalFormatting>
  <conditionalFormatting sqref="O303">
    <cfRule type="containsText" dxfId="2440" priority="408" operator="containsText" text="Error">
      <formula>NOT(ISERROR(SEARCH("Error",O303)))</formula>
    </cfRule>
  </conditionalFormatting>
  <conditionalFormatting sqref="N303">
    <cfRule type="expression" dxfId="2439" priority="405">
      <formula>L303&gt;(K303-J303)+1</formula>
    </cfRule>
  </conditionalFormatting>
  <conditionalFormatting sqref="E303">
    <cfRule type="expression" dxfId="2438" priority="407">
      <formula>COUNTIF(CountryALL,E303)=0</formula>
    </cfRule>
  </conditionalFormatting>
  <conditionalFormatting sqref="D303">
    <cfRule type="cellIs" dxfId="2437" priority="406" operator="equal">
      <formula>""</formula>
    </cfRule>
  </conditionalFormatting>
  <conditionalFormatting sqref="O304">
    <cfRule type="containsText" dxfId="2436" priority="404" operator="containsText" text="Error">
      <formula>NOT(ISERROR(SEARCH("Error",O304)))</formula>
    </cfRule>
  </conditionalFormatting>
  <conditionalFormatting sqref="N304">
    <cfRule type="expression" dxfId="2435" priority="401">
      <formula>L304&gt;(K304-J304)+1</formula>
    </cfRule>
  </conditionalFormatting>
  <conditionalFormatting sqref="E304">
    <cfRule type="expression" dxfId="2434" priority="403">
      <formula>COUNTIF(CountryALL,E304)=0</formula>
    </cfRule>
  </conditionalFormatting>
  <conditionalFormatting sqref="D304">
    <cfRule type="cellIs" dxfId="2433" priority="402" operator="equal">
      <formula>""</formula>
    </cfRule>
  </conditionalFormatting>
  <conditionalFormatting sqref="O305">
    <cfRule type="containsText" dxfId="2432" priority="400" operator="containsText" text="Error">
      <formula>NOT(ISERROR(SEARCH("Error",O305)))</formula>
    </cfRule>
  </conditionalFormatting>
  <conditionalFormatting sqref="N305">
    <cfRule type="expression" dxfId="2431" priority="397">
      <formula>L305&gt;(K305-J305)+1</formula>
    </cfRule>
  </conditionalFormatting>
  <conditionalFormatting sqref="E305">
    <cfRule type="expression" dxfId="2430" priority="399">
      <formula>COUNTIF(CountryALL,E305)=0</formula>
    </cfRule>
  </conditionalFormatting>
  <conditionalFormatting sqref="D305">
    <cfRule type="cellIs" dxfId="2429" priority="398" operator="equal">
      <formula>""</formula>
    </cfRule>
  </conditionalFormatting>
  <conditionalFormatting sqref="O306">
    <cfRule type="containsText" dxfId="2428" priority="396" operator="containsText" text="Error">
      <formula>NOT(ISERROR(SEARCH("Error",O306)))</formula>
    </cfRule>
  </conditionalFormatting>
  <conditionalFormatting sqref="N306">
    <cfRule type="expression" dxfId="2427" priority="393">
      <formula>L306&gt;(K306-J306)+1</formula>
    </cfRule>
  </conditionalFormatting>
  <conditionalFormatting sqref="E306">
    <cfRule type="expression" dxfId="2426" priority="395">
      <formula>COUNTIF(CountryALL,E306)=0</formula>
    </cfRule>
  </conditionalFormatting>
  <conditionalFormatting sqref="D306">
    <cfRule type="cellIs" dxfId="2425" priority="394" operator="equal">
      <formula>""</formula>
    </cfRule>
  </conditionalFormatting>
  <conditionalFormatting sqref="O307">
    <cfRule type="containsText" dxfId="2424" priority="392" operator="containsText" text="Error">
      <formula>NOT(ISERROR(SEARCH("Error",O307)))</formula>
    </cfRule>
  </conditionalFormatting>
  <conditionalFormatting sqref="N307">
    <cfRule type="expression" dxfId="2423" priority="389">
      <formula>L307&gt;(K307-J307)+1</formula>
    </cfRule>
  </conditionalFormatting>
  <conditionalFormatting sqref="E307">
    <cfRule type="expression" dxfId="2422" priority="391">
      <formula>COUNTIF(CountryALL,E307)=0</formula>
    </cfRule>
  </conditionalFormatting>
  <conditionalFormatting sqref="D307">
    <cfRule type="cellIs" dxfId="2421" priority="390" operator="equal">
      <formula>""</formula>
    </cfRule>
  </conditionalFormatting>
  <conditionalFormatting sqref="O308">
    <cfRule type="containsText" dxfId="2420" priority="388" operator="containsText" text="Error">
      <formula>NOT(ISERROR(SEARCH("Error",O308)))</formula>
    </cfRule>
  </conditionalFormatting>
  <conditionalFormatting sqref="N308">
    <cfRule type="expression" dxfId="2419" priority="385">
      <formula>L308&gt;(K308-J308)+1</formula>
    </cfRule>
  </conditionalFormatting>
  <conditionalFormatting sqref="E308">
    <cfRule type="expression" dxfId="2418" priority="387">
      <formula>COUNTIF(CountryALL,E308)=0</formula>
    </cfRule>
  </conditionalFormatting>
  <conditionalFormatting sqref="D308">
    <cfRule type="cellIs" dxfId="2417" priority="386" operator="equal">
      <formula>""</formula>
    </cfRule>
  </conditionalFormatting>
  <conditionalFormatting sqref="O309">
    <cfRule type="containsText" dxfId="2416" priority="384" operator="containsText" text="Error">
      <formula>NOT(ISERROR(SEARCH("Error",O309)))</formula>
    </cfRule>
  </conditionalFormatting>
  <conditionalFormatting sqref="N309">
    <cfRule type="expression" dxfId="2415" priority="381">
      <formula>L309&gt;(K309-J309)+1</formula>
    </cfRule>
  </conditionalFormatting>
  <conditionalFormatting sqref="E309">
    <cfRule type="expression" dxfId="2414" priority="383">
      <formula>COUNTIF(CountryALL,E309)=0</formula>
    </cfRule>
  </conditionalFormatting>
  <conditionalFormatting sqref="D309">
    <cfRule type="cellIs" dxfId="2413" priority="382" operator="equal">
      <formula>""</formula>
    </cfRule>
  </conditionalFormatting>
  <conditionalFormatting sqref="O310">
    <cfRule type="containsText" dxfId="2412" priority="380" operator="containsText" text="Error">
      <formula>NOT(ISERROR(SEARCH("Error",O310)))</formula>
    </cfRule>
  </conditionalFormatting>
  <conditionalFormatting sqref="N310">
    <cfRule type="expression" dxfId="2411" priority="377">
      <formula>L310&gt;(K310-J310)+1</formula>
    </cfRule>
  </conditionalFormatting>
  <conditionalFormatting sqref="E310">
    <cfRule type="expression" dxfId="2410" priority="379">
      <formula>COUNTIF(CountryALL,E310)=0</formula>
    </cfRule>
  </conditionalFormatting>
  <conditionalFormatting sqref="D310">
    <cfRule type="cellIs" dxfId="2409" priority="378" operator="equal">
      <formula>""</formula>
    </cfRule>
  </conditionalFormatting>
  <conditionalFormatting sqref="O317">
    <cfRule type="containsText" dxfId="2408" priority="376" operator="containsText" text="Error">
      <formula>NOT(ISERROR(SEARCH("Error",O317)))</formula>
    </cfRule>
  </conditionalFormatting>
  <conditionalFormatting sqref="N317">
    <cfRule type="expression" dxfId="2407" priority="373">
      <formula>L317&gt;(K317-J317)+1</formula>
    </cfRule>
  </conditionalFormatting>
  <conditionalFormatting sqref="E317">
    <cfRule type="expression" dxfId="2406" priority="375">
      <formula>COUNTIF(CountryALL,E317)=0</formula>
    </cfRule>
  </conditionalFormatting>
  <conditionalFormatting sqref="D317">
    <cfRule type="cellIs" dxfId="2405" priority="374" operator="equal">
      <formula>""</formula>
    </cfRule>
  </conditionalFormatting>
  <conditionalFormatting sqref="O318">
    <cfRule type="containsText" dxfId="2404" priority="372" operator="containsText" text="Error">
      <formula>NOT(ISERROR(SEARCH("Error",O318)))</formula>
    </cfRule>
  </conditionalFormatting>
  <conditionalFormatting sqref="N318">
    <cfRule type="expression" dxfId="2403" priority="369">
      <formula>L318&gt;(K318-J318)+1</formula>
    </cfRule>
  </conditionalFormatting>
  <conditionalFormatting sqref="E318">
    <cfRule type="expression" dxfId="2402" priority="371">
      <formula>COUNTIF(CountryALL,E318)=0</formula>
    </cfRule>
  </conditionalFormatting>
  <conditionalFormatting sqref="D318">
    <cfRule type="cellIs" dxfId="2401" priority="370" operator="equal">
      <formula>""</formula>
    </cfRule>
  </conditionalFormatting>
  <conditionalFormatting sqref="O319">
    <cfRule type="containsText" dxfId="2400" priority="368" operator="containsText" text="Error">
      <formula>NOT(ISERROR(SEARCH("Error",O319)))</formula>
    </cfRule>
  </conditionalFormatting>
  <conditionalFormatting sqref="N319">
    <cfRule type="expression" dxfId="2399" priority="365">
      <formula>L319&gt;(K319-J319)+1</formula>
    </cfRule>
  </conditionalFormatting>
  <conditionalFormatting sqref="E319">
    <cfRule type="expression" dxfId="2398" priority="367">
      <formula>COUNTIF(CountryALL,E319)=0</formula>
    </cfRule>
  </conditionalFormatting>
  <conditionalFormatting sqref="D319">
    <cfRule type="cellIs" dxfId="2397" priority="366" operator="equal">
      <formula>""</formula>
    </cfRule>
  </conditionalFormatting>
  <conditionalFormatting sqref="O320">
    <cfRule type="containsText" dxfId="2396" priority="364" operator="containsText" text="Error">
      <formula>NOT(ISERROR(SEARCH("Error",O320)))</formula>
    </cfRule>
  </conditionalFormatting>
  <conditionalFormatting sqref="N320">
    <cfRule type="expression" dxfId="2395" priority="361">
      <formula>L320&gt;(K320-J320)+1</formula>
    </cfRule>
  </conditionalFormatting>
  <conditionalFormatting sqref="E320">
    <cfRule type="expression" dxfId="2394" priority="363">
      <formula>COUNTIF(CountryALL,E320)=0</formula>
    </cfRule>
  </conditionalFormatting>
  <conditionalFormatting sqref="D320">
    <cfRule type="cellIs" dxfId="2393" priority="362" operator="equal">
      <formula>""</formula>
    </cfRule>
  </conditionalFormatting>
  <conditionalFormatting sqref="O321">
    <cfRule type="containsText" dxfId="2392" priority="360" operator="containsText" text="Error">
      <formula>NOT(ISERROR(SEARCH("Error",O321)))</formula>
    </cfRule>
  </conditionalFormatting>
  <conditionalFormatting sqref="N321">
    <cfRule type="expression" dxfId="2391" priority="357">
      <formula>L321&gt;(K321-J321)+1</formula>
    </cfRule>
  </conditionalFormatting>
  <conditionalFormatting sqref="E321">
    <cfRule type="expression" dxfId="2390" priority="359">
      <formula>COUNTIF(CountryALL,E321)=0</formula>
    </cfRule>
  </conditionalFormatting>
  <conditionalFormatting sqref="D321">
    <cfRule type="cellIs" dxfId="2389" priority="358" operator="equal">
      <formula>""</formula>
    </cfRule>
  </conditionalFormatting>
  <conditionalFormatting sqref="O322">
    <cfRule type="containsText" dxfId="2388" priority="356" operator="containsText" text="Error">
      <formula>NOT(ISERROR(SEARCH("Error",O322)))</formula>
    </cfRule>
  </conditionalFormatting>
  <conditionalFormatting sqref="N322">
    <cfRule type="expression" dxfId="2387" priority="353">
      <formula>L322&gt;(K322-J322)+1</formula>
    </cfRule>
  </conditionalFormatting>
  <conditionalFormatting sqref="E322">
    <cfRule type="expression" dxfId="2386" priority="355">
      <formula>COUNTIF(CountryALL,E322)=0</formula>
    </cfRule>
  </conditionalFormatting>
  <conditionalFormatting sqref="D322">
    <cfRule type="cellIs" dxfId="2385" priority="354" operator="equal">
      <formula>""</formula>
    </cfRule>
  </conditionalFormatting>
  <conditionalFormatting sqref="O323">
    <cfRule type="containsText" dxfId="2384" priority="352" operator="containsText" text="Error">
      <formula>NOT(ISERROR(SEARCH("Error",O323)))</formula>
    </cfRule>
  </conditionalFormatting>
  <conditionalFormatting sqref="N323">
    <cfRule type="expression" dxfId="2383" priority="349">
      <formula>L323&gt;(K323-J323)+1</formula>
    </cfRule>
  </conditionalFormatting>
  <conditionalFormatting sqref="E323">
    <cfRule type="expression" dxfId="2382" priority="351">
      <formula>COUNTIF(CountryALL,E323)=0</formula>
    </cfRule>
  </conditionalFormatting>
  <conditionalFormatting sqref="D323">
    <cfRule type="cellIs" dxfId="2381" priority="350" operator="equal">
      <formula>""</formula>
    </cfRule>
  </conditionalFormatting>
  <conditionalFormatting sqref="O324">
    <cfRule type="containsText" dxfId="2380" priority="348" operator="containsText" text="Error">
      <formula>NOT(ISERROR(SEARCH("Error",O324)))</formula>
    </cfRule>
  </conditionalFormatting>
  <conditionalFormatting sqref="N324">
    <cfRule type="expression" dxfId="2379" priority="345">
      <formula>L324&gt;(K324-J324)+1</formula>
    </cfRule>
  </conditionalFormatting>
  <conditionalFormatting sqref="E324">
    <cfRule type="expression" dxfId="2378" priority="347">
      <formula>COUNTIF(CountryALL,E324)=0</formula>
    </cfRule>
  </conditionalFormatting>
  <conditionalFormatting sqref="D324">
    <cfRule type="cellIs" dxfId="2377" priority="346" operator="equal">
      <formula>""</formula>
    </cfRule>
  </conditionalFormatting>
  <conditionalFormatting sqref="O325">
    <cfRule type="containsText" dxfId="2376" priority="344" operator="containsText" text="Error">
      <formula>NOT(ISERROR(SEARCH("Error",O325)))</formula>
    </cfRule>
  </conditionalFormatting>
  <conditionalFormatting sqref="N325">
    <cfRule type="expression" dxfId="2375" priority="341">
      <formula>L325&gt;(K325-J325)+1</formula>
    </cfRule>
  </conditionalFormatting>
  <conditionalFormatting sqref="E325">
    <cfRule type="expression" dxfId="2374" priority="343">
      <formula>COUNTIF(CountryALL,E325)=0</formula>
    </cfRule>
  </conditionalFormatting>
  <conditionalFormatting sqref="D325">
    <cfRule type="cellIs" dxfId="2373" priority="342" operator="equal">
      <formula>""</formula>
    </cfRule>
  </conditionalFormatting>
  <conditionalFormatting sqref="O326">
    <cfRule type="containsText" dxfId="2372" priority="340" operator="containsText" text="Error">
      <formula>NOT(ISERROR(SEARCH("Error",O326)))</formula>
    </cfRule>
  </conditionalFormatting>
  <conditionalFormatting sqref="N326">
    <cfRule type="expression" dxfId="2371" priority="337">
      <formula>L326&gt;(K326-J326)+1</formula>
    </cfRule>
  </conditionalFormatting>
  <conditionalFormatting sqref="E326">
    <cfRule type="expression" dxfId="2370" priority="339">
      <formula>COUNTIF(CountryALL,E326)=0</formula>
    </cfRule>
  </conditionalFormatting>
  <conditionalFormatting sqref="D326">
    <cfRule type="cellIs" dxfId="2369" priority="338" operator="equal">
      <formula>""</formula>
    </cfRule>
  </conditionalFormatting>
  <conditionalFormatting sqref="O327">
    <cfRule type="containsText" dxfId="2368" priority="336" operator="containsText" text="Error">
      <formula>NOT(ISERROR(SEARCH("Error",O327)))</formula>
    </cfRule>
  </conditionalFormatting>
  <conditionalFormatting sqref="N327">
    <cfRule type="expression" dxfId="2367" priority="333">
      <formula>L327&gt;(K327-J327)+1</formula>
    </cfRule>
  </conditionalFormatting>
  <conditionalFormatting sqref="E327">
    <cfRule type="expression" dxfId="2366" priority="335">
      <formula>COUNTIF(CountryALL,E327)=0</formula>
    </cfRule>
  </conditionalFormatting>
  <conditionalFormatting sqref="D327">
    <cfRule type="cellIs" dxfId="2365" priority="334" operator="equal">
      <formula>""</formula>
    </cfRule>
  </conditionalFormatting>
  <conditionalFormatting sqref="O328">
    <cfRule type="containsText" dxfId="2364" priority="332" operator="containsText" text="Error">
      <formula>NOT(ISERROR(SEARCH("Error",O328)))</formula>
    </cfRule>
  </conditionalFormatting>
  <conditionalFormatting sqref="N328">
    <cfRule type="expression" dxfId="2363" priority="329">
      <formula>L328&gt;(K328-J328)+1</formula>
    </cfRule>
  </conditionalFormatting>
  <conditionalFormatting sqref="E328">
    <cfRule type="expression" dxfId="2362" priority="331">
      <formula>COUNTIF(CountryALL,E328)=0</formula>
    </cfRule>
  </conditionalFormatting>
  <conditionalFormatting sqref="D328">
    <cfRule type="cellIs" dxfId="2361" priority="330" operator="equal">
      <formula>""</formula>
    </cfRule>
  </conditionalFormatting>
  <conditionalFormatting sqref="O329">
    <cfRule type="containsText" dxfId="2360" priority="328" operator="containsText" text="Error">
      <formula>NOT(ISERROR(SEARCH("Error",O329)))</formula>
    </cfRule>
  </conditionalFormatting>
  <conditionalFormatting sqref="N329">
    <cfRule type="expression" dxfId="2359" priority="325">
      <formula>L329&gt;(K329-J329)+1</formula>
    </cfRule>
  </conditionalFormatting>
  <conditionalFormatting sqref="E329">
    <cfRule type="expression" dxfId="2358" priority="327">
      <formula>COUNTIF(CountryALL,E329)=0</formula>
    </cfRule>
  </conditionalFormatting>
  <conditionalFormatting sqref="D329">
    <cfRule type="cellIs" dxfId="2357" priority="326" operator="equal">
      <formula>""</formula>
    </cfRule>
  </conditionalFormatting>
  <conditionalFormatting sqref="O330">
    <cfRule type="containsText" dxfId="2356" priority="324" operator="containsText" text="Error">
      <formula>NOT(ISERROR(SEARCH("Error",O330)))</formula>
    </cfRule>
  </conditionalFormatting>
  <conditionalFormatting sqref="N330">
    <cfRule type="expression" dxfId="2355" priority="321">
      <formula>L330&gt;(K330-J330)+1</formula>
    </cfRule>
  </conditionalFormatting>
  <conditionalFormatting sqref="E330">
    <cfRule type="expression" dxfId="2354" priority="323">
      <formula>COUNTIF(CountryALL,E330)=0</formula>
    </cfRule>
  </conditionalFormatting>
  <conditionalFormatting sqref="D330">
    <cfRule type="cellIs" dxfId="2353" priority="322" operator="equal">
      <formula>""</formula>
    </cfRule>
  </conditionalFormatting>
  <conditionalFormatting sqref="O332">
    <cfRule type="containsText" dxfId="2352" priority="320" operator="containsText" text="Error">
      <formula>NOT(ISERROR(SEARCH("Error",O332)))</formula>
    </cfRule>
  </conditionalFormatting>
  <conditionalFormatting sqref="N332">
    <cfRule type="expression" dxfId="2351" priority="317">
      <formula>L332&gt;(K332-J332)+1</formula>
    </cfRule>
  </conditionalFormatting>
  <conditionalFormatting sqref="E332">
    <cfRule type="expression" dxfId="2350" priority="319">
      <formula>COUNTIF(CountryALL,E332)=0</formula>
    </cfRule>
  </conditionalFormatting>
  <conditionalFormatting sqref="D332">
    <cfRule type="cellIs" dxfId="2349" priority="318" operator="equal">
      <formula>""</formula>
    </cfRule>
  </conditionalFormatting>
  <conditionalFormatting sqref="O333">
    <cfRule type="containsText" dxfId="2348" priority="316" operator="containsText" text="Error">
      <formula>NOT(ISERROR(SEARCH("Error",O333)))</formula>
    </cfRule>
  </conditionalFormatting>
  <conditionalFormatting sqref="N333">
    <cfRule type="expression" dxfId="2347" priority="313">
      <formula>L333&gt;(K333-J333)+1</formula>
    </cfRule>
  </conditionalFormatting>
  <conditionalFormatting sqref="E333">
    <cfRule type="expression" dxfId="2346" priority="315">
      <formula>COUNTIF(CountryALL,E333)=0</formula>
    </cfRule>
  </conditionalFormatting>
  <conditionalFormatting sqref="D333">
    <cfRule type="cellIs" dxfId="2345" priority="314" operator="equal">
      <formula>""</formula>
    </cfRule>
  </conditionalFormatting>
  <conditionalFormatting sqref="O334">
    <cfRule type="containsText" dxfId="2344" priority="312" operator="containsText" text="Error">
      <formula>NOT(ISERROR(SEARCH("Error",O334)))</formula>
    </cfRule>
  </conditionalFormatting>
  <conditionalFormatting sqref="N334">
    <cfRule type="expression" dxfId="2343" priority="309">
      <formula>L334&gt;(K334-J334)+1</formula>
    </cfRule>
  </conditionalFormatting>
  <conditionalFormatting sqref="E334">
    <cfRule type="expression" dxfId="2342" priority="311">
      <formula>COUNTIF(CountryALL,E334)=0</formula>
    </cfRule>
  </conditionalFormatting>
  <conditionalFormatting sqref="D334">
    <cfRule type="cellIs" dxfId="2341" priority="310" operator="equal">
      <formula>""</formula>
    </cfRule>
  </conditionalFormatting>
  <conditionalFormatting sqref="O335">
    <cfRule type="containsText" dxfId="2340" priority="308" operator="containsText" text="Error">
      <formula>NOT(ISERROR(SEARCH("Error",O335)))</formula>
    </cfRule>
  </conditionalFormatting>
  <conditionalFormatting sqref="N335">
    <cfRule type="expression" dxfId="2339" priority="305">
      <formula>L335&gt;(K335-J335)+1</formula>
    </cfRule>
  </conditionalFormatting>
  <conditionalFormatting sqref="E335">
    <cfRule type="expression" dxfId="2338" priority="307">
      <formula>COUNTIF(CountryALL,E335)=0</formula>
    </cfRule>
  </conditionalFormatting>
  <conditionalFormatting sqref="D335">
    <cfRule type="cellIs" dxfId="2337" priority="306" operator="equal">
      <formula>""</formula>
    </cfRule>
  </conditionalFormatting>
  <conditionalFormatting sqref="O336">
    <cfRule type="containsText" dxfId="2336" priority="304" operator="containsText" text="Error">
      <formula>NOT(ISERROR(SEARCH("Error",O336)))</formula>
    </cfRule>
  </conditionalFormatting>
  <conditionalFormatting sqref="N336">
    <cfRule type="expression" dxfId="2335" priority="301">
      <formula>L336&gt;(K336-J336)+1</formula>
    </cfRule>
  </conditionalFormatting>
  <conditionalFormatting sqref="E336">
    <cfRule type="expression" dxfId="2334" priority="303">
      <formula>COUNTIF(CountryALL,E336)=0</formula>
    </cfRule>
  </conditionalFormatting>
  <conditionalFormatting sqref="D336">
    <cfRule type="cellIs" dxfId="2333" priority="302" operator="equal">
      <formula>""</formula>
    </cfRule>
  </conditionalFormatting>
  <conditionalFormatting sqref="O337">
    <cfRule type="containsText" dxfId="2332" priority="300" operator="containsText" text="Error">
      <formula>NOT(ISERROR(SEARCH("Error",O337)))</formula>
    </cfRule>
  </conditionalFormatting>
  <conditionalFormatting sqref="N337">
    <cfRule type="expression" dxfId="2331" priority="297">
      <formula>L337&gt;(K337-J337)+1</formula>
    </cfRule>
  </conditionalFormatting>
  <conditionalFormatting sqref="E337">
    <cfRule type="expression" dxfId="2330" priority="299">
      <formula>COUNTIF(CountryALL,E337)=0</formula>
    </cfRule>
  </conditionalFormatting>
  <conditionalFormatting sqref="D337">
    <cfRule type="cellIs" dxfId="2329" priority="298" operator="equal">
      <formula>""</formula>
    </cfRule>
  </conditionalFormatting>
  <conditionalFormatting sqref="O338">
    <cfRule type="containsText" dxfId="2328" priority="296" operator="containsText" text="Error">
      <formula>NOT(ISERROR(SEARCH("Error",O338)))</formula>
    </cfRule>
  </conditionalFormatting>
  <conditionalFormatting sqref="N338">
    <cfRule type="expression" dxfId="2327" priority="293">
      <formula>L338&gt;(K338-J338)+1</formula>
    </cfRule>
  </conditionalFormatting>
  <conditionalFormatting sqref="E338">
    <cfRule type="expression" dxfId="2326" priority="295">
      <formula>COUNTIF(CountryALL,E338)=0</formula>
    </cfRule>
  </conditionalFormatting>
  <conditionalFormatting sqref="D338">
    <cfRule type="cellIs" dxfId="2325" priority="294" operator="equal">
      <formula>""</formula>
    </cfRule>
  </conditionalFormatting>
  <conditionalFormatting sqref="O339">
    <cfRule type="containsText" dxfId="2324" priority="292" operator="containsText" text="Error">
      <formula>NOT(ISERROR(SEARCH("Error",O339)))</formula>
    </cfRule>
  </conditionalFormatting>
  <conditionalFormatting sqref="N339">
    <cfRule type="expression" dxfId="2323" priority="289">
      <formula>L339&gt;(K339-J339)+1</formula>
    </cfRule>
  </conditionalFormatting>
  <conditionalFormatting sqref="E339">
    <cfRule type="expression" dxfId="2322" priority="291">
      <formula>COUNTIF(CountryALL,E339)=0</formula>
    </cfRule>
  </conditionalFormatting>
  <conditionalFormatting sqref="D339">
    <cfRule type="cellIs" dxfId="2321" priority="290" operator="equal">
      <formula>""</formula>
    </cfRule>
  </conditionalFormatting>
  <conditionalFormatting sqref="O340">
    <cfRule type="containsText" dxfId="2320" priority="288" operator="containsText" text="Error">
      <formula>NOT(ISERROR(SEARCH("Error",O340)))</formula>
    </cfRule>
  </conditionalFormatting>
  <conditionalFormatting sqref="N340">
    <cfRule type="expression" dxfId="2319" priority="285">
      <formula>L340&gt;(K340-J340)+1</formula>
    </cfRule>
  </conditionalFormatting>
  <conditionalFormatting sqref="E340">
    <cfRule type="expression" dxfId="2318" priority="287">
      <formula>COUNTIF(CountryALL,E340)=0</formula>
    </cfRule>
  </conditionalFormatting>
  <conditionalFormatting sqref="D340">
    <cfRule type="cellIs" dxfId="2317" priority="286" operator="equal">
      <formula>""</formula>
    </cfRule>
  </conditionalFormatting>
  <conditionalFormatting sqref="O341">
    <cfRule type="containsText" dxfId="2316" priority="284" operator="containsText" text="Error">
      <formula>NOT(ISERROR(SEARCH("Error",O341)))</formula>
    </cfRule>
  </conditionalFormatting>
  <conditionalFormatting sqref="N341">
    <cfRule type="expression" dxfId="2315" priority="281">
      <formula>L341&gt;(K341-J341)+1</formula>
    </cfRule>
  </conditionalFormatting>
  <conditionalFormatting sqref="E341">
    <cfRule type="expression" dxfId="2314" priority="283">
      <formula>COUNTIF(CountryALL,E341)=0</formula>
    </cfRule>
  </conditionalFormatting>
  <conditionalFormatting sqref="D341">
    <cfRule type="cellIs" dxfId="2313" priority="282" operator="equal">
      <formula>""</formula>
    </cfRule>
  </conditionalFormatting>
  <conditionalFormatting sqref="O342">
    <cfRule type="containsText" dxfId="2312" priority="280" operator="containsText" text="Error">
      <formula>NOT(ISERROR(SEARCH("Error",O342)))</formula>
    </cfRule>
  </conditionalFormatting>
  <conditionalFormatting sqref="N342">
    <cfRule type="expression" dxfId="2311" priority="277">
      <formula>L342&gt;(K342-J342)+1</formula>
    </cfRule>
  </conditionalFormatting>
  <conditionalFormatting sqref="E342">
    <cfRule type="expression" dxfId="2310" priority="279">
      <formula>COUNTIF(CountryALL,E342)=0</formula>
    </cfRule>
  </conditionalFormatting>
  <conditionalFormatting sqref="D342">
    <cfRule type="cellIs" dxfId="2309" priority="278" operator="equal">
      <formula>""</formula>
    </cfRule>
  </conditionalFormatting>
  <conditionalFormatting sqref="O343">
    <cfRule type="containsText" dxfId="2308" priority="276" operator="containsText" text="Error">
      <formula>NOT(ISERROR(SEARCH("Error",O343)))</formula>
    </cfRule>
  </conditionalFormatting>
  <conditionalFormatting sqref="N343">
    <cfRule type="expression" dxfId="2307" priority="273">
      <formula>L343&gt;(K343-J343)+1</formula>
    </cfRule>
  </conditionalFormatting>
  <conditionalFormatting sqref="E343">
    <cfRule type="expression" dxfId="2306" priority="275">
      <formula>COUNTIF(CountryALL,E343)=0</formula>
    </cfRule>
  </conditionalFormatting>
  <conditionalFormatting sqref="D343">
    <cfRule type="cellIs" dxfId="2305" priority="274" operator="equal">
      <formula>""</formula>
    </cfRule>
  </conditionalFormatting>
  <conditionalFormatting sqref="O344">
    <cfRule type="containsText" dxfId="2304" priority="272" operator="containsText" text="Error">
      <formula>NOT(ISERROR(SEARCH("Error",O344)))</formula>
    </cfRule>
  </conditionalFormatting>
  <conditionalFormatting sqref="N344">
    <cfRule type="expression" dxfId="2303" priority="269">
      <formula>L344&gt;(K344-J344)+1</formula>
    </cfRule>
  </conditionalFormatting>
  <conditionalFormatting sqref="E344">
    <cfRule type="expression" dxfId="2302" priority="271">
      <formula>COUNTIF(CountryALL,E344)=0</formula>
    </cfRule>
  </conditionalFormatting>
  <conditionalFormatting sqref="D344">
    <cfRule type="cellIs" dxfId="2301" priority="270" operator="equal">
      <formula>""</formula>
    </cfRule>
  </conditionalFormatting>
  <conditionalFormatting sqref="O345">
    <cfRule type="containsText" dxfId="2300" priority="268" operator="containsText" text="Error">
      <formula>NOT(ISERROR(SEARCH("Error",O345)))</formula>
    </cfRule>
  </conditionalFormatting>
  <conditionalFormatting sqref="N345">
    <cfRule type="expression" dxfId="2299" priority="265">
      <formula>L345&gt;(K345-J345)+1</formula>
    </cfRule>
  </conditionalFormatting>
  <conditionalFormatting sqref="E345">
    <cfRule type="expression" dxfId="2298" priority="267">
      <formula>COUNTIF(CountryALL,E345)=0</formula>
    </cfRule>
  </conditionalFormatting>
  <conditionalFormatting sqref="D345">
    <cfRule type="cellIs" dxfId="2297" priority="266" operator="equal">
      <formula>""</formula>
    </cfRule>
  </conditionalFormatting>
  <conditionalFormatting sqref="O346">
    <cfRule type="containsText" dxfId="2296" priority="264" operator="containsText" text="Error">
      <formula>NOT(ISERROR(SEARCH("Error",O346)))</formula>
    </cfRule>
  </conditionalFormatting>
  <conditionalFormatting sqref="N346">
    <cfRule type="expression" dxfId="2295" priority="261">
      <formula>L346&gt;(K346-J346)+1</formula>
    </cfRule>
  </conditionalFormatting>
  <conditionalFormatting sqref="E346">
    <cfRule type="expression" dxfId="2294" priority="263">
      <formula>COUNTIF(CountryALL,E346)=0</formula>
    </cfRule>
  </conditionalFormatting>
  <conditionalFormatting sqref="D346">
    <cfRule type="cellIs" dxfId="2293" priority="262" operator="equal">
      <formula>""</formula>
    </cfRule>
  </conditionalFormatting>
  <conditionalFormatting sqref="O347">
    <cfRule type="containsText" dxfId="2292" priority="260" operator="containsText" text="Error">
      <formula>NOT(ISERROR(SEARCH("Error",O347)))</formula>
    </cfRule>
  </conditionalFormatting>
  <conditionalFormatting sqref="N347">
    <cfRule type="expression" dxfId="2291" priority="257">
      <formula>L347&gt;(K347-J347)+1</formula>
    </cfRule>
  </conditionalFormatting>
  <conditionalFormatting sqref="E347">
    <cfRule type="expression" dxfId="2290" priority="259">
      <formula>COUNTIF(CountryALL,E347)=0</formula>
    </cfRule>
  </conditionalFormatting>
  <conditionalFormatting sqref="D347">
    <cfRule type="cellIs" dxfId="2289" priority="258" operator="equal">
      <formula>""</formula>
    </cfRule>
  </conditionalFormatting>
  <conditionalFormatting sqref="O348">
    <cfRule type="containsText" dxfId="2288" priority="256" operator="containsText" text="Error">
      <formula>NOT(ISERROR(SEARCH("Error",O348)))</formula>
    </cfRule>
  </conditionalFormatting>
  <conditionalFormatting sqref="N348">
    <cfRule type="expression" dxfId="2287" priority="253">
      <formula>L348&gt;(K348-J348)+1</formula>
    </cfRule>
  </conditionalFormatting>
  <conditionalFormatting sqref="E348">
    <cfRule type="expression" dxfId="2286" priority="255">
      <formula>COUNTIF(CountryALL,E348)=0</formula>
    </cfRule>
  </conditionalFormatting>
  <conditionalFormatting sqref="D348">
    <cfRule type="cellIs" dxfId="2285" priority="254" operator="equal">
      <formula>""</formula>
    </cfRule>
  </conditionalFormatting>
  <conditionalFormatting sqref="O349">
    <cfRule type="containsText" dxfId="2284" priority="252" operator="containsText" text="Error">
      <formula>NOT(ISERROR(SEARCH("Error",O349)))</formula>
    </cfRule>
  </conditionalFormatting>
  <conditionalFormatting sqref="N349">
    <cfRule type="expression" dxfId="2283" priority="249">
      <formula>L349&gt;(K349-J349)+1</formula>
    </cfRule>
  </conditionalFormatting>
  <conditionalFormatting sqref="E349">
    <cfRule type="expression" dxfId="2282" priority="251">
      <formula>COUNTIF(CountryALL,E349)=0</formula>
    </cfRule>
  </conditionalFormatting>
  <conditionalFormatting sqref="D349">
    <cfRule type="cellIs" dxfId="2281" priority="250" operator="equal">
      <formula>""</formula>
    </cfRule>
  </conditionalFormatting>
  <conditionalFormatting sqref="O350">
    <cfRule type="containsText" dxfId="2280" priority="248" operator="containsText" text="Error">
      <formula>NOT(ISERROR(SEARCH("Error",O350)))</formula>
    </cfRule>
  </conditionalFormatting>
  <conditionalFormatting sqref="N350">
    <cfRule type="expression" dxfId="2279" priority="245">
      <formula>L350&gt;(K350-J350)+1</formula>
    </cfRule>
  </conditionalFormatting>
  <conditionalFormatting sqref="E350">
    <cfRule type="expression" dxfId="2278" priority="247">
      <formula>COUNTIF(CountryALL,E350)=0</formula>
    </cfRule>
  </conditionalFormatting>
  <conditionalFormatting sqref="D350">
    <cfRule type="cellIs" dxfId="2277" priority="246" operator="equal">
      <formula>""</formula>
    </cfRule>
  </conditionalFormatting>
  <conditionalFormatting sqref="O351">
    <cfRule type="containsText" dxfId="2276" priority="244" operator="containsText" text="Error">
      <formula>NOT(ISERROR(SEARCH("Error",O351)))</formula>
    </cfRule>
  </conditionalFormatting>
  <conditionalFormatting sqref="N351">
    <cfRule type="expression" dxfId="2275" priority="241">
      <formula>L351&gt;(K351-J351)+1</formula>
    </cfRule>
  </conditionalFormatting>
  <conditionalFormatting sqref="E351">
    <cfRule type="expression" dxfId="2274" priority="243">
      <formula>COUNTIF(CountryALL,E351)=0</formula>
    </cfRule>
  </conditionalFormatting>
  <conditionalFormatting sqref="D351">
    <cfRule type="cellIs" dxfId="2273" priority="242" operator="equal">
      <formula>""</formula>
    </cfRule>
  </conditionalFormatting>
  <conditionalFormatting sqref="O352">
    <cfRule type="containsText" dxfId="2272" priority="240" operator="containsText" text="Error">
      <formula>NOT(ISERROR(SEARCH("Error",O352)))</formula>
    </cfRule>
  </conditionalFormatting>
  <conditionalFormatting sqref="N352">
    <cfRule type="expression" dxfId="2271" priority="237">
      <formula>L352&gt;(K352-J352)+1</formula>
    </cfRule>
  </conditionalFormatting>
  <conditionalFormatting sqref="E352">
    <cfRule type="expression" dxfId="2270" priority="239">
      <formula>COUNTIF(CountryALL,E352)=0</formula>
    </cfRule>
  </conditionalFormatting>
  <conditionalFormatting sqref="D352">
    <cfRule type="cellIs" dxfId="2269" priority="238" operator="equal">
      <formula>""</formula>
    </cfRule>
  </conditionalFormatting>
  <conditionalFormatting sqref="O353">
    <cfRule type="containsText" dxfId="2268" priority="236" operator="containsText" text="Error">
      <formula>NOT(ISERROR(SEARCH("Error",O353)))</formula>
    </cfRule>
  </conditionalFormatting>
  <conditionalFormatting sqref="N353">
    <cfRule type="expression" dxfId="2267" priority="233">
      <formula>L353&gt;(K353-J353)+1</formula>
    </cfRule>
  </conditionalFormatting>
  <conditionalFormatting sqref="E353">
    <cfRule type="expression" dxfId="2266" priority="235">
      <formula>COUNTIF(CountryALL,E353)=0</formula>
    </cfRule>
  </conditionalFormatting>
  <conditionalFormatting sqref="D353">
    <cfRule type="cellIs" dxfId="2265" priority="234" operator="equal">
      <formula>""</formula>
    </cfRule>
  </conditionalFormatting>
  <conditionalFormatting sqref="O354">
    <cfRule type="containsText" dxfId="2264" priority="232" operator="containsText" text="Error">
      <formula>NOT(ISERROR(SEARCH("Error",O354)))</formula>
    </cfRule>
  </conditionalFormatting>
  <conditionalFormatting sqref="N354">
    <cfRule type="expression" dxfId="2263" priority="229">
      <formula>L354&gt;(K354-J354)+1</formula>
    </cfRule>
  </conditionalFormatting>
  <conditionalFormatting sqref="E354">
    <cfRule type="expression" dxfId="2262" priority="231">
      <formula>COUNTIF(CountryALL,E354)=0</formula>
    </cfRule>
  </conditionalFormatting>
  <conditionalFormatting sqref="D354">
    <cfRule type="cellIs" dxfId="2261" priority="230" operator="equal">
      <formula>""</formula>
    </cfRule>
  </conditionalFormatting>
  <conditionalFormatting sqref="O355">
    <cfRule type="containsText" dxfId="2260" priority="228" operator="containsText" text="Error">
      <formula>NOT(ISERROR(SEARCH("Error",O355)))</formula>
    </cfRule>
  </conditionalFormatting>
  <conditionalFormatting sqref="N355">
    <cfRule type="expression" dxfId="2259" priority="225">
      <formula>L355&gt;(K355-J355)+1</formula>
    </cfRule>
  </conditionalFormatting>
  <conditionalFormatting sqref="E355">
    <cfRule type="expression" dxfId="2258" priority="227">
      <formula>COUNTIF(CountryALL,E355)=0</formula>
    </cfRule>
  </conditionalFormatting>
  <conditionalFormatting sqref="D355">
    <cfRule type="cellIs" dxfId="2257" priority="226" operator="equal">
      <formula>""</formula>
    </cfRule>
  </conditionalFormatting>
  <conditionalFormatting sqref="O356">
    <cfRule type="containsText" dxfId="2256" priority="224" operator="containsText" text="Error">
      <formula>NOT(ISERROR(SEARCH("Error",O356)))</formula>
    </cfRule>
  </conditionalFormatting>
  <conditionalFormatting sqref="N356">
    <cfRule type="expression" dxfId="2255" priority="221">
      <formula>L356&gt;(K356-J356)+1</formula>
    </cfRule>
  </conditionalFormatting>
  <conditionalFormatting sqref="E356">
    <cfRule type="expression" dxfId="2254" priority="223">
      <formula>COUNTIF(CountryALL,E356)=0</formula>
    </cfRule>
  </conditionalFormatting>
  <conditionalFormatting sqref="D356">
    <cfRule type="cellIs" dxfId="2253" priority="222" operator="equal">
      <formula>""</formula>
    </cfRule>
  </conditionalFormatting>
  <conditionalFormatting sqref="O357">
    <cfRule type="containsText" dxfId="2252" priority="220" operator="containsText" text="Error">
      <formula>NOT(ISERROR(SEARCH("Error",O357)))</formula>
    </cfRule>
  </conditionalFormatting>
  <conditionalFormatting sqref="N357">
    <cfRule type="expression" dxfId="2251" priority="217">
      <formula>L357&gt;(K357-J357)+1</formula>
    </cfRule>
  </conditionalFormatting>
  <conditionalFormatting sqref="E357">
    <cfRule type="expression" dxfId="2250" priority="219">
      <formula>COUNTIF(CountryALL,E357)=0</formula>
    </cfRule>
  </conditionalFormatting>
  <conditionalFormatting sqref="D357">
    <cfRule type="cellIs" dxfId="2249" priority="218" operator="equal">
      <formula>""</formula>
    </cfRule>
  </conditionalFormatting>
  <conditionalFormatting sqref="O358">
    <cfRule type="containsText" dxfId="2248" priority="216" operator="containsText" text="Error">
      <formula>NOT(ISERROR(SEARCH("Error",O358)))</formula>
    </cfRule>
  </conditionalFormatting>
  <conditionalFormatting sqref="N358">
    <cfRule type="expression" dxfId="2247" priority="213">
      <formula>L358&gt;(K358-J358)+1</formula>
    </cfRule>
  </conditionalFormatting>
  <conditionalFormatting sqref="E358">
    <cfRule type="expression" dxfId="2246" priority="215">
      <formula>COUNTIF(CountryALL,E358)=0</formula>
    </cfRule>
  </conditionalFormatting>
  <conditionalFormatting sqref="D358">
    <cfRule type="cellIs" dxfId="2245" priority="214" operator="equal">
      <formula>""</formula>
    </cfRule>
  </conditionalFormatting>
  <conditionalFormatting sqref="O359">
    <cfRule type="containsText" dxfId="2244" priority="212" operator="containsText" text="Error">
      <formula>NOT(ISERROR(SEARCH("Error",O359)))</formula>
    </cfRule>
  </conditionalFormatting>
  <conditionalFormatting sqref="N359">
    <cfRule type="expression" dxfId="2243" priority="209">
      <formula>L359&gt;(K359-J359)+1</formula>
    </cfRule>
  </conditionalFormatting>
  <conditionalFormatting sqref="E359">
    <cfRule type="expression" dxfId="2242" priority="211">
      <formula>COUNTIF(CountryALL,E359)=0</formula>
    </cfRule>
  </conditionalFormatting>
  <conditionalFormatting sqref="D359">
    <cfRule type="cellIs" dxfId="2241" priority="210" operator="equal">
      <formula>""</formula>
    </cfRule>
  </conditionalFormatting>
  <conditionalFormatting sqref="O405">
    <cfRule type="containsText" dxfId="2240" priority="208" operator="containsText" text="Error">
      <formula>NOT(ISERROR(SEARCH("Error",O405)))</formula>
    </cfRule>
  </conditionalFormatting>
  <conditionalFormatting sqref="N405">
    <cfRule type="expression" dxfId="2239" priority="205">
      <formula>L405&gt;(K405-J405)+1</formula>
    </cfRule>
  </conditionalFormatting>
  <conditionalFormatting sqref="E405">
    <cfRule type="expression" dxfId="2238" priority="207">
      <formula>COUNTIF(CountryALL,E405)=0</formula>
    </cfRule>
  </conditionalFormatting>
  <conditionalFormatting sqref="D405">
    <cfRule type="cellIs" dxfId="2237" priority="206" operator="equal">
      <formula>""</formula>
    </cfRule>
  </conditionalFormatting>
  <conditionalFormatting sqref="O411">
    <cfRule type="containsText" dxfId="2236" priority="204" operator="containsText" text="Error">
      <formula>NOT(ISERROR(SEARCH("Error",O411)))</formula>
    </cfRule>
  </conditionalFormatting>
  <conditionalFormatting sqref="N411">
    <cfRule type="expression" dxfId="2235" priority="201">
      <formula>L411&gt;(K411-J411)+1</formula>
    </cfRule>
  </conditionalFormatting>
  <conditionalFormatting sqref="E411">
    <cfRule type="expression" dxfId="2234" priority="203">
      <formula>COUNTIF(CountryALL,E411)=0</formula>
    </cfRule>
  </conditionalFormatting>
  <conditionalFormatting sqref="D411">
    <cfRule type="cellIs" dxfId="2233" priority="202" operator="equal">
      <formula>""</formula>
    </cfRule>
  </conditionalFormatting>
  <conditionalFormatting sqref="O360">
    <cfRule type="containsText" dxfId="2232" priority="200" operator="containsText" text="Error">
      <formula>NOT(ISERROR(SEARCH("Error",O360)))</formula>
    </cfRule>
  </conditionalFormatting>
  <conditionalFormatting sqref="N360">
    <cfRule type="expression" dxfId="2231" priority="197">
      <formula>L360&gt;(K360-J360)+1</formula>
    </cfRule>
  </conditionalFormatting>
  <conditionalFormatting sqref="E360">
    <cfRule type="expression" dxfId="2230" priority="199">
      <formula>COUNTIF(CountryALL,E360)=0</formula>
    </cfRule>
  </conditionalFormatting>
  <conditionalFormatting sqref="D360">
    <cfRule type="cellIs" dxfId="2229" priority="198" operator="equal">
      <formula>""</formula>
    </cfRule>
  </conditionalFormatting>
  <conditionalFormatting sqref="O361">
    <cfRule type="containsText" dxfId="2228" priority="196" operator="containsText" text="Error">
      <formula>NOT(ISERROR(SEARCH("Error",O361)))</formula>
    </cfRule>
  </conditionalFormatting>
  <conditionalFormatting sqref="N361">
    <cfRule type="expression" dxfId="2227" priority="193">
      <formula>L361&gt;(K361-J361)+1</formula>
    </cfRule>
  </conditionalFormatting>
  <conditionalFormatting sqref="E361">
    <cfRule type="expression" dxfId="2226" priority="195">
      <formula>COUNTIF(CountryALL,E361)=0</formula>
    </cfRule>
  </conditionalFormatting>
  <conditionalFormatting sqref="D361">
    <cfRule type="cellIs" dxfId="2225" priority="194" operator="equal">
      <formula>""</formula>
    </cfRule>
  </conditionalFormatting>
  <conditionalFormatting sqref="O362">
    <cfRule type="containsText" dxfId="2224" priority="192" operator="containsText" text="Error">
      <formula>NOT(ISERROR(SEARCH("Error",O362)))</formula>
    </cfRule>
  </conditionalFormatting>
  <conditionalFormatting sqref="N362">
    <cfRule type="expression" dxfId="2223" priority="189">
      <formula>L362&gt;(K362-J362)+1</formula>
    </cfRule>
  </conditionalFormatting>
  <conditionalFormatting sqref="E362">
    <cfRule type="expression" dxfId="2222" priority="191">
      <formula>COUNTIF(CountryALL,E362)=0</formula>
    </cfRule>
  </conditionalFormatting>
  <conditionalFormatting sqref="D362">
    <cfRule type="cellIs" dxfId="2221" priority="190" operator="equal">
      <formula>""</formula>
    </cfRule>
  </conditionalFormatting>
  <conditionalFormatting sqref="O363">
    <cfRule type="containsText" dxfId="2220" priority="188" operator="containsText" text="Error">
      <formula>NOT(ISERROR(SEARCH("Error",O363)))</formula>
    </cfRule>
  </conditionalFormatting>
  <conditionalFormatting sqref="N363">
    <cfRule type="expression" dxfId="2219" priority="185">
      <formula>L363&gt;(K363-J363)+1</formula>
    </cfRule>
  </conditionalFormatting>
  <conditionalFormatting sqref="E363">
    <cfRule type="expression" dxfId="2218" priority="187">
      <formula>COUNTIF(CountryALL,E363)=0</formula>
    </cfRule>
  </conditionalFormatting>
  <conditionalFormatting sqref="D363">
    <cfRule type="cellIs" dxfId="2217" priority="186" operator="equal">
      <formula>""</formula>
    </cfRule>
  </conditionalFormatting>
  <conditionalFormatting sqref="O364">
    <cfRule type="containsText" dxfId="2216" priority="184" operator="containsText" text="Error">
      <formula>NOT(ISERROR(SEARCH("Error",O364)))</formula>
    </cfRule>
  </conditionalFormatting>
  <conditionalFormatting sqref="N364">
    <cfRule type="expression" dxfId="2215" priority="181">
      <formula>L364&gt;(K364-J364)+1</formula>
    </cfRule>
  </conditionalFormatting>
  <conditionalFormatting sqref="E364">
    <cfRule type="expression" dxfId="2214" priority="183">
      <formula>COUNTIF(CountryALL,E364)=0</formula>
    </cfRule>
  </conditionalFormatting>
  <conditionalFormatting sqref="D364">
    <cfRule type="cellIs" dxfId="2213" priority="182" operator="equal">
      <formula>""</formula>
    </cfRule>
  </conditionalFormatting>
  <conditionalFormatting sqref="O365">
    <cfRule type="containsText" dxfId="2212" priority="180" operator="containsText" text="Error">
      <formula>NOT(ISERROR(SEARCH("Error",O365)))</formula>
    </cfRule>
  </conditionalFormatting>
  <conditionalFormatting sqref="N365">
    <cfRule type="expression" dxfId="2211" priority="177">
      <formula>L365&gt;(K365-J365)+1</formula>
    </cfRule>
  </conditionalFormatting>
  <conditionalFormatting sqref="E365">
    <cfRule type="expression" dxfId="2210" priority="179">
      <formula>COUNTIF(CountryALL,E365)=0</formula>
    </cfRule>
  </conditionalFormatting>
  <conditionalFormatting sqref="D365">
    <cfRule type="cellIs" dxfId="2209" priority="178" operator="equal">
      <formula>""</formula>
    </cfRule>
  </conditionalFormatting>
  <conditionalFormatting sqref="O366">
    <cfRule type="containsText" dxfId="2208" priority="176" operator="containsText" text="Error">
      <formula>NOT(ISERROR(SEARCH("Error",O366)))</formula>
    </cfRule>
  </conditionalFormatting>
  <conditionalFormatting sqref="N366">
    <cfRule type="expression" dxfId="2207" priority="173">
      <formula>L366&gt;(K366-J366)+1</formula>
    </cfRule>
  </conditionalFormatting>
  <conditionalFormatting sqref="E366">
    <cfRule type="expression" dxfId="2206" priority="175">
      <formula>COUNTIF(CountryALL,E366)=0</formula>
    </cfRule>
  </conditionalFormatting>
  <conditionalFormatting sqref="D366">
    <cfRule type="cellIs" dxfId="2205" priority="174" operator="equal">
      <formula>""</formula>
    </cfRule>
  </conditionalFormatting>
  <conditionalFormatting sqref="O367">
    <cfRule type="containsText" dxfId="2204" priority="172" operator="containsText" text="Error">
      <formula>NOT(ISERROR(SEARCH("Error",O367)))</formula>
    </cfRule>
  </conditionalFormatting>
  <conditionalFormatting sqref="N367">
    <cfRule type="expression" dxfId="2203" priority="169">
      <formula>L367&gt;(K367-J367)+1</formula>
    </cfRule>
  </conditionalFormatting>
  <conditionalFormatting sqref="E367">
    <cfRule type="expression" dxfId="2202" priority="171">
      <formula>COUNTIF(CountryALL,E367)=0</formula>
    </cfRule>
  </conditionalFormatting>
  <conditionalFormatting sqref="D367">
    <cfRule type="cellIs" dxfId="2201" priority="170" operator="equal">
      <formula>""</formula>
    </cfRule>
  </conditionalFormatting>
  <conditionalFormatting sqref="O368">
    <cfRule type="containsText" dxfId="2200" priority="168" operator="containsText" text="Error">
      <formula>NOT(ISERROR(SEARCH("Error",O368)))</formula>
    </cfRule>
  </conditionalFormatting>
  <conditionalFormatting sqref="N368">
    <cfRule type="expression" dxfId="2199" priority="165">
      <formula>L368&gt;(K368-J368)+1</formula>
    </cfRule>
  </conditionalFormatting>
  <conditionalFormatting sqref="E368">
    <cfRule type="expression" dxfId="2198" priority="167">
      <formula>COUNTIF(CountryALL,E368)=0</formula>
    </cfRule>
  </conditionalFormatting>
  <conditionalFormatting sqref="D368">
    <cfRule type="cellIs" dxfId="2197" priority="166" operator="equal">
      <formula>""</formula>
    </cfRule>
  </conditionalFormatting>
  <conditionalFormatting sqref="O369">
    <cfRule type="containsText" dxfId="2196" priority="164" operator="containsText" text="Error">
      <formula>NOT(ISERROR(SEARCH("Error",O369)))</formula>
    </cfRule>
  </conditionalFormatting>
  <conditionalFormatting sqref="N369">
    <cfRule type="expression" dxfId="2195" priority="161">
      <formula>L369&gt;(K369-J369)+1</formula>
    </cfRule>
  </conditionalFormatting>
  <conditionalFormatting sqref="E369">
    <cfRule type="expression" dxfId="2194" priority="163">
      <formula>COUNTIF(CountryALL,E369)=0</formula>
    </cfRule>
  </conditionalFormatting>
  <conditionalFormatting sqref="D369">
    <cfRule type="cellIs" dxfId="2193" priority="162" operator="equal">
      <formula>""</formula>
    </cfRule>
  </conditionalFormatting>
  <conditionalFormatting sqref="O370">
    <cfRule type="containsText" dxfId="2192" priority="160" operator="containsText" text="Error">
      <formula>NOT(ISERROR(SEARCH("Error",O370)))</formula>
    </cfRule>
  </conditionalFormatting>
  <conditionalFormatting sqref="N370">
    <cfRule type="expression" dxfId="2191" priority="157">
      <formula>L370&gt;(K370-J370)+1</formula>
    </cfRule>
  </conditionalFormatting>
  <conditionalFormatting sqref="E370">
    <cfRule type="expression" dxfId="2190" priority="159">
      <formula>COUNTIF(CountryALL,E370)=0</formula>
    </cfRule>
  </conditionalFormatting>
  <conditionalFormatting sqref="D370">
    <cfRule type="cellIs" dxfId="2189" priority="158" operator="equal">
      <formula>""</formula>
    </cfRule>
  </conditionalFormatting>
  <conditionalFormatting sqref="O371">
    <cfRule type="containsText" dxfId="2188" priority="156" operator="containsText" text="Error">
      <formula>NOT(ISERROR(SEARCH("Error",O371)))</formula>
    </cfRule>
  </conditionalFormatting>
  <conditionalFormatting sqref="N371">
    <cfRule type="expression" dxfId="2187" priority="153">
      <formula>L371&gt;(K371-J371)+1</formula>
    </cfRule>
  </conditionalFormatting>
  <conditionalFormatting sqref="E371">
    <cfRule type="expression" dxfId="2186" priority="155">
      <formula>COUNTIF(CountryALL,E371)=0</formula>
    </cfRule>
  </conditionalFormatting>
  <conditionalFormatting sqref="D371">
    <cfRule type="cellIs" dxfId="2185" priority="154" operator="equal">
      <formula>""</formula>
    </cfRule>
  </conditionalFormatting>
  <conditionalFormatting sqref="O372">
    <cfRule type="containsText" dxfId="2184" priority="152" operator="containsText" text="Error">
      <formula>NOT(ISERROR(SEARCH("Error",O372)))</formula>
    </cfRule>
  </conditionalFormatting>
  <conditionalFormatting sqref="N372">
    <cfRule type="expression" dxfId="2183" priority="149">
      <formula>L372&gt;(K372-J372)+1</formula>
    </cfRule>
  </conditionalFormatting>
  <conditionalFormatting sqref="E372">
    <cfRule type="expression" dxfId="2182" priority="151">
      <formula>COUNTIF(CountryALL,E372)=0</formula>
    </cfRule>
  </conditionalFormatting>
  <conditionalFormatting sqref="D372">
    <cfRule type="cellIs" dxfId="2181" priority="150" operator="equal">
      <formula>""</formula>
    </cfRule>
  </conditionalFormatting>
  <conditionalFormatting sqref="O373">
    <cfRule type="containsText" dxfId="2180" priority="148" operator="containsText" text="Error">
      <formula>NOT(ISERROR(SEARCH("Error",O373)))</formula>
    </cfRule>
  </conditionalFormatting>
  <conditionalFormatting sqref="N373">
    <cfRule type="expression" dxfId="2179" priority="145">
      <formula>L373&gt;(K373-J373)+1</formula>
    </cfRule>
  </conditionalFormatting>
  <conditionalFormatting sqref="E373">
    <cfRule type="expression" dxfId="2178" priority="147">
      <formula>COUNTIF(CountryALL,E373)=0</formula>
    </cfRule>
  </conditionalFormatting>
  <conditionalFormatting sqref="D373">
    <cfRule type="cellIs" dxfId="2177" priority="146" operator="equal">
      <formula>""</formula>
    </cfRule>
  </conditionalFormatting>
  <conditionalFormatting sqref="O374">
    <cfRule type="containsText" dxfId="2176" priority="144" operator="containsText" text="Error">
      <formula>NOT(ISERROR(SEARCH("Error",O374)))</formula>
    </cfRule>
  </conditionalFormatting>
  <conditionalFormatting sqref="N374">
    <cfRule type="expression" dxfId="2175" priority="141">
      <formula>L374&gt;(K374-J374)+1</formula>
    </cfRule>
  </conditionalFormatting>
  <conditionalFormatting sqref="E374">
    <cfRule type="expression" dxfId="2174" priority="143">
      <formula>COUNTIF(CountryALL,E374)=0</formula>
    </cfRule>
  </conditionalFormatting>
  <conditionalFormatting sqref="D374">
    <cfRule type="cellIs" dxfId="2173" priority="142" operator="equal">
      <formula>""</formula>
    </cfRule>
  </conditionalFormatting>
  <conditionalFormatting sqref="O375">
    <cfRule type="containsText" dxfId="2172" priority="140" operator="containsText" text="Error">
      <formula>NOT(ISERROR(SEARCH("Error",O375)))</formula>
    </cfRule>
  </conditionalFormatting>
  <conditionalFormatting sqref="N375">
    <cfRule type="expression" dxfId="2171" priority="137">
      <formula>L375&gt;(K375-J375)+1</formula>
    </cfRule>
  </conditionalFormatting>
  <conditionalFormatting sqref="E375">
    <cfRule type="expression" dxfId="2170" priority="139">
      <formula>COUNTIF(CountryALL,E375)=0</formula>
    </cfRule>
  </conditionalFormatting>
  <conditionalFormatting sqref="D375">
    <cfRule type="cellIs" dxfId="2169" priority="138" operator="equal">
      <formula>""</formula>
    </cfRule>
  </conditionalFormatting>
  <conditionalFormatting sqref="O376">
    <cfRule type="containsText" dxfId="2168" priority="136" operator="containsText" text="Error">
      <formula>NOT(ISERROR(SEARCH("Error",O376)))</formula>
    </cfRule>
  </conditionalFormatting>
  <conditionalFormatting sqref="N376">
    <cfRule type="expression" dxfId="2167" priority="133">
      <formula>L376&gt;(K376-J376)+1</formula>
    </cfRule>
  </conditionalFormatting>
  <conditionalFormatting sqref="E376">
    <cfRule type="expression" dxfId="2166" priority="135">
      <formula>COUNTIF(CountryALL,E376)=0</formula>
    </cfRule>
  </conditionalFormatting>
  <conditionalFormatting sqref="D376">
    <cfRule type="cellIs" dxfId="2165" priority="134" operator="equal">
      <formula>""</formula>
    </cfRule>
  </conditionalFormatting>
  <conditionalFormatting sqref="O377">
    <cfRule type="containsText" dxfId="2164" priority="132" operator="containsText" text="Error">
      <formula>NOT(ISERROR(SEARCH("Error",O377)))</formula>
    </cfRule>
  </conditionalFormatting>
  <conditionalFormatting sqref="N377">
    <cfRule type="expression" dxfId="2163" priority="129">
      <formula>L377&gt;(K377-J377)+1</formula>
    </cfRule>
  </conditionalFormatting>
  <conditionalFormatting sqref="E377">
    <cfRule type="expression" dxfId="2162" priority="131">
      <formula>COUNTIF(CountryALL,E377)=0</formula>
    </cfRule>
  </conditionalFormatting>
  <conditionalFormatting sqref="D377">
    <cfRule type="cellIs" dxfId="2161" priority="130" operator="equal">
      <formula>""</formula>
    </cfRule>
  </conditionalFormatting>
  <conditionalFormatting sqref="O378">
    <cfRule type="containsText" dxfId="2160" priority="128" operator="containsText" text="Error">
      <formula>NOT(ISERROR(SEARCH("Error",O378)))</formula>
    </cfRule>
  </conditionalFormatting>
  <conditionalFormatting sqref="N378">
    <cfRule type="expression" dxfId="2159" priority="125">
      <formula>L378&gt;(K378-J378)+1</formula>
    </cfRule>
  </conditionalFormatting>
  <conditionalFormatting sqref="E378">
    <cfRule type="expression" dxfId="2158" priority="127">
      <formula>COUNTIF(CountryALL,E378)=0</formula>
    </cfRule>
  </conditionalFormatting>
  <conditionalFormatting sqref="D378">
    <cfRule type="cellIs" dxfId="2157" priority="126" operator="equal">
      <formula>""</formula>
    </cfRule>
  </conditionalFormatting>
  <conditionalFormatting sqref="O379">
    <cfRule type="containsText" dxfId="2156" priority="124" operator="containsText" text="Error">
      <formula>NOT(ISERROR(SEARCH("Error",O379)))</formula>
    </cfRule>
  </conditionalFormatting>
  <conditionalFormatting sqref="N379">
    <cfRule type="expression" dxfId="2155" priority="121">
      <formula>L379&gt;(K379-J379)+1</formula>
    </cfRule>
  </conditionalFormatting>
  <conditionalFormatting sqref="E379">
    <cfRule type="expression" dxfId="2154" priority="123">
      <formula>COUNTIF(CountryALL,E379)=0</formula>
    </cfRule>
  </conditionalFormatting>
  <conditionalFormatting sqref="D379">
    <cfRule type="cellIs" dxfId="2153" priority="122" operator="equal">
      <formula>""</formula>
    </cfRule>
  </conditionalFormatting>
  <conditionalFormatting sqref="O380">
    <cfRule type="containsText" dxfId="2152" priority="120" operator="containsText" text="Error">
      <formula>NOT(ISERROR(SEARCH("Error",O380)))</formula>
    </cfRule>
  </conditionalFormatting>
  <conditionalFormatting sqref="N380">
    <cfRule type="expression" dxfId="2151" priority="117">
      <formula>L380&gt;(K380-J380)+1</formula>
    </cfRule>
  </conditionalFormatting>
  <conditionalFormatting sqref="E380">
    <cfRule type="expression" dxfId="2150" priority="119">
      <formula>COUNTIF(CountryALL,E380)=0</formula>
    </cfRule>
  </conditionalFormatting>
  <conditionalFormatting sqref="D380">
    <cfRule type="cellIs" dxfId="2149" priority="118" operator="equal">
      <formula>""</formula>
    </cfRule>
  </conditionalFormatting>
  <conditionalFormatting sqref="O381">
    <cfRule type="containsText" dxfId="2148" priority="116" operator="containsText" text="Error">
      <formula>NOT(ISERROR(SEARCH("Error",O381)))</formula>
    </cfRule>
  </conditionalFormatting>
  <conditionalFormatting sqref="N381">
    <cfRule type="expression" dxfId="2147" priority="113">
      <formula>L381&gt;(K381-J381)+1</formula>
    </cfRule>
  </conditionalFormatting>
  <conditionalFormatting sqref="E381">
    <cfRule type="expression" dxfId="2146" priority="115">
      <formula>COUNTIF(CountryALL,E381)=0</formula>
    </cfRule>
  </conditionalFormatting>
  <conditionalFormatting sqref="D381">
    <cfRule type="cellIs" dxfId="2145" priority="114" operator="equal">
      <formula>""</formula>
    </cfRule>
  </conditionalFormatting>
  <conditionalFormatting sqref="O382">
    <cfRule type="containsText" dxfId="2144" priority="112" operator="containsText" text="Error">
      <formula>NOT(ISERROR(SEARCH("Error",O382)))</formula>
    </cfRule>
  </conditionalFormatting>
  <conditionalFormatting sqref="N382">
    <cfRule type="expression" dxfId="2143" priority="109">
      <formula>L382&gt;(K382-J382)+1</formula>
    </cfRule>
  </conditionalFormatting>
  <conditionalFormatting sqref="E382">
    <cfRule type="expression" dxfId="2142" priority="111">
      <formula>COUNTIF(CountryALL,E382)=0</formula>
    </cfRule>
  </conditionalFormatting>
  <conditionalFormatting sqref="D382">
    <cfRule type="cellIs" dxfId="2141" priority="110" operator="equal">
      <formula>""</formula>
    </cfRule>
  </conditionalFormatting>
  <conditionalFormatting sqref="O383">
    <cfRule type="containsText" dxfId="2140" priority="108" operator="containsText" text="Error">
      <formula>NOT(ISERROR(SEARCH("Error",O383)))</formula>
    </cfRule>
  </conditionalFormatting>
  <conditionalFormatting sqref="N383">
    <cfRule type="expression" dxfId="2139" priority="105">
      <formula>L383&gt;(K383-J383)+1</formula>
    </cfRule>
  </conditionalFormatting>
  <conditionalFormatting sqref="E383">
    <cfRule type="expression" dxfId="2138" priority="107">
      <formula>COUNTIF(CountryALL,E383)=0</formula>
    </cfRule>
  </conditionalFormatting>
  <conditionalFormatting sqref="D383">
    <cfRule type="cellIs" dxfId="2137" priority="106" operator="equal">
      <formula>""</formula>
    </cfRule>
  </conditionalFormatting>
  <conditionalFormatting sqref="O384">
    <cfRule type="containsText" dxfId="2136" priority="104" operator="containsText" text="Error">
      <formula>NOT(ISERROR(SEARCH("Error",O384)))</formula>
    </cfRule>
  </conditionalFormatting>
  <conditionalFormatting sqref="N384">
    <cfRule type="expression" dxfId="2135" priority="101">
      <formula>L384&gt;(K384-J384)+1</formula>
    </cfRule>
  </conditionalFormatting>
  <conditionalFormatting sqref="E384">
    <cfRule type="expression" dxfId="2134" priority="103">
      <formula>COUNTIF(CountryALL,E384)=0</formula>
    </cfRule>
  </conditionalFormatting>
  <conditionalFormatting sqref="D384">
    <cfRule type="cellIs" dxfId="2133" priority="102" operator="equal">
      <formula>""</formula>
    </cfRule>
  </conditionalFormatting>
  <conditionalFormatting sqref="O385">
    <cfRule type="containsText" dxfId="2132" priority="100" operator="containsText" text="Error">
      <formula>NOT(ISERROR(SEARCH("Error",O385)))</formula>
    </cfRule>
  </conditionalFormatting>
  <conditionalFormatting sqref="N385">
    <cfRule type="expression" dxfId="2131" priority="97">
      <formula>L385&gt;(K385-J385)+1</formula>
    </cfRule>
  </conditionalFormatting>
  <conditionalFormatting sqref="E385">
    <cfRule type="expression" dxfId="2130" priority="99">
      <formula>COUNTIF(CountryALL,E385)=0</formula>
    </cfRule>
  </conditionalFormatting>
  <conditionalFormatting sqref="D385">
    <cfRule type="cellIs" dxfId="2129" priority="98" operator="equal">
      <formula>""</formula>
    </cfRule>
  </conditionalFormatting>
  <conditionalFormatting sqref="O386">
    <cfRule type="containsText" dxfId="2128" priority="96" operator="containsText" text="Error">
      <formula>NOT(ISERROR(SEARCH("Error",O386)))</formula>
    </cfRule>
  </conditionalFormatting>
  <conditionalFormatting sqref="N386">
    <cfRule type="expression" dxfId="2127" priority="93">
      <formula>L386&gt;(K386-J386)+1</formula>
    </cfRule>
  </conditionalFormatting>
  <conditionalFormatting sqref="E386">
    <cfRule type="expression" dxfId="2126" priority="95">
      <formula>COUNTIF(CountryALL,E386)=0</formula>
    </cfRule>
  </conditionalFormatting>
  <conditionalFormatting sqref="D386">
    <cfRule type="cellIs" dxfId="2125" priority="94" operator="equal">
      <formula>""</formula>
    </cfRule>
  </conditionalFormatting>
  <conditionalFormatting sqref="O387">
    <cfRule type="containsText" dxfId="2124" priority="92" operator="containsText" text="Error">
      <formula>NOT(ISERROR(SEARCH("Error",O387)))</formula>
    </cfRule>
  </conditionalFormatting>
  <conditionalFormatting sqref="N387">
    <cfRule type="expression" dxfId="2123" priority="89">
      <formula>L387&gt;(K387-J387)+1</formula>
    </cfRule>
  </conditionalFormatting>
  <conditionalFormatting sqref="E387">
    <cfRule type="expression" dxfId="2122" priority="91">
      <formula>COUNTIF(CountryALL,E387)=0</formula>
    </cfRule>
  </conditionalFormatting>
  <conditionalFormatting sqref="D387">
    <cfRule type="cellIs" dxfId="2121" priority="90" operator="equal">
      <formula>""</formula>
    </cfRule>
  </conditionalFormatting>
  <conditionalFormatting sqref="O388">
    <cfRule type="containsText" dxfId="2120" priority="88" operator="containsText" text="Error">
      <formula>NOT(ISERROR(SEARCH("Error",O388)))</formula>
    </cfRule>
  </conditionalFormatting>
  <conditionalFormatting sqref="N388">
    <cfRule type="expression" dxfId="2119" priority="85">
      <formula>L388&gt;(K388-J388)+1</formula>
    </cfRule>
  </conditionalFormatting>
  <conditionalFormatting sqref="E388">
    <cfRule type="expression" dxfId="2118" priority="87">
      <formula>COUNTIF(CountryALL,E388)=0</formula>
    </cfRule>
  </conditionalFormatting>
  <conditionalFormatting sqref="D388">
    <cfRule type="cellIs" dxfId="2117" priority="86" operator="equal">
      <formula>""</formula>
    </cfRule>
  </conditionalFormatting>
  <conditionalFormatting sqref="O389">
    <cfRule type="containsText" dxfId="2116" priority="84" operator="containsText" text="Error">
      <formula>NOT(ISERROR(SEARCH("Error",O389)))</formula>
    </cfRule>
  </conditionalFormatting>
  <conditionalFormatting sqref="N389">
    <cfRule type="expression" dxfId="2115" priority="81">
      <formula>L389&gt;(K389-J389)+1</formula>
    </cfRule>
  </conditionalFormatting>
  <conditionalFormatting sqref="E389">
    <cfRule type="expression" dxfId="2114" priority="83">
      <formula>COUNTIF(CountryALL,E389)=0</formula>
    </cfRule>
  </conditionalFormatting>
  <conditionalFormatting sqref="D389">
    <cfRule type="cellIs" dxfId="2113" priority="82" operator="equal">
      <formula>""</formula>
    </cfRule>
  </conditionalFormatting>
  <conditionalFormatting sqref="O390">
    <cfRule type="containsText" dxfId="2112" priority="80" operator="containsText" text="Error">
      <formula>NOT(ISERROR(SEARCH("Error",O390)))</formula>
    </cfRule>
  </conditionalFormatting>
  <conditionalFormatting sqref="N390">
    <cfRule type="expression" dxfId="2111" priority="77">
      <formula>L390&gt;(K390-J390)+1</formula>
    </cfRule>
  </conditionalFormatting>
  <conditionalFormatting sqref="E390">
    <cfRule type="expression" dxfId="2110" priority="79">
      <formula>COUNTIF(CountryALL,E390)=0</formula>
    </cfRule>
  </conditionalFormatting>
  <conditionalFormatting sqref="D390">
    <cfRule type="cellIs" dxfId="2109" priority="78" operator="equal">
      <formula>""</formula>
    </cfRule>
  </conditionalFormatting>
  <conditionalFormatting sqref="O391">
    <cfRule type="containsText" dxfId="2108" priority="76" operator="containsText" text="Error">
      <formula>NOT(ISERROR(SEARCH("Error",O391)))</formula>
    </cfRule>
  </conditionalFormatting>
  <conditionalFormatting sqref="N391">
    <cfRule type="expression" dxfId="2107" priority="73">
      <formula>L391&gt;(K391-J391)+1</formula>
    </cfRule>
  </conditionalFormatting>
  <conditionalFormatting sqref="E391">
    <cfRule type="expression" dxfId="2106" priority="75">
      <formula>COUNTIF(CountryALL,E391)=0</formula>
    </cfRule>
  </conditionalFormatting>
  <conditionalFormatting sqref="D391">
    <cfRule type="cellIs" dxfId="2105" priority="74" operator="equal">
      <formula>""</formula>
    </cfRule>
  </conditionalFormatting>
  <conditionalFormatting sqref="O392">
    <cfRule type="containsText" dxfId="2104" priority="72" operator="containsText" text="Error">
      <formula>NOT(ISERROR(SEARCH("Error",O392)))</formula>
    </cfRule>
  </conditionalFormatting>
  <conditionalFormatting sqref="N392">
    <cfRule type="expression" dxfId="2103" priority="69">
      <formula>L392&gt;(K392-J392)+1</formula>
    </cfRule>
  </conditionalFormatting>
  <conditionalFormatting sqref="E392">
    <cfRule type="expression" dxfId="2102" priority="71">
      <formula>COUNTIF(CountryALL,E392)=0</formula>
    </cfRule>
  </conditionalFormatting>
  <conditionalFormatting sqref="D392">
    <cfRule type="cellIs" dxfId="2101" priority="70" operator="equal">
      <formula>""</formula>
    </cfRule>
  </conditionalFormatting>
  <conditionalFormatting sqref="O393">
    <cfRule type="containsText" dxfId="2100" priority="68" operator="containsText" text="Error">
      <formula>NOT(ISERROR(SEARCH("Error",O393)))</formula>
    </cfRule>
  </conditionalFormatting>
  <conditionalFormatting sqref="N393">
    <cfRule type="expression" dxfId="2099" priority="65">
      <formula>L393&gt;(K393-J393)+1</formula>
    </cfRule>
  </conditionalFormatting>
  <conditionalFormatting sqref="E393">
    <cfRule type="expression" dxfId="2098" priority="67">
      <formula>COUNTIF(CountryALL,E393)=0</formula>
    </cfRule>
  </conditionalFormatting>
  <conditionalFormatting sqref="D393">
    <cfRule type="cellIs" dxfId="2097" priority="66" operator="equal">
      <formula>""</formula>
    </cfRule>
  </conditionalFormatting>
  <conditionalFormatting sqref="O394">
    <cfRule type="containsText" dxfId="2096" priority="64" operator="containsText" text="Error">
      <formula>NOT(ISERROR(SEARCH("Error",O394)))</formula>
    </cfRule>
  </conditionalFormatting>
  <conditionalFormatting sqref="N394">
    <cfRule type="expression" dxfId="2095" priority="61">
      <formula>L394&gt;(K394-J394)+1</formula>
    </cfRule>
  </conditionalFormatting>
  <conditionalFormatting sqref="E394">
    <cfRule type="expression" dxfId="2094" priority="63">
      <formula>COUNTIF(CountryALL,E394)=0</formula>
    </cfRule>
  </conditionalFormatting>
  <conditionalFormatting sqref="D394">
    <cfRule type="cellIs" dxfId="2093" priority="62" operator="equal">
      <formula>""</formula>
    </cfRule>
  </conditionalFormatting>
  <conditionalFormatting sqref="O395">
    <cfRule type="containsText" dxfId="2092" priority="60" operator="containsText" text="Error">
      <formula>NOT(ISERROR(SEARCH("Error",O395)))</formula>
    </cfRule>
  </conditionalFormatting>
  <conditionalFormatting sqref="N395">
    <cfRule type="expression" dxfId="2091" priority="57">
      <formula>L395&gt;(K395-J395)+1</formula>
    </cfRule>
  </conditionalFormatting>
  <conditionalFormatting sqref="E395">
    <cfRule type="expression" dxfId="2090" priority="59">
      <formula>COUNTIF(CountryALL,E395)=0</formula>
    </cfRule>
  </conditionalFormatting>
  <conditionalFormatting sqref="D395">
    <cfRule type="cellIs" dxfId="2089" priority="58" operator="equal">
      <formula>""</formula>
    </cfRule>
  </conditionalFormatting>
  <conditionalFormatting sqref="O396">
    <cfRule type="containsText" dxfId="2088" priority="56" operator="containsText" text="Error">
      <formula>NOT(ISERROR(SEARCH("Error",O396)))</formula>
    </cfRule>
  </conditionalFormatting>
  <conditionalFormatting sqref="N396">
    <cfRule type="expression" dxfId="2087" priority="53">
      <formula>L396&gt;(K396-J396)+1</formula>
    </cfRule>
  </conditionalFormatting>
  <conditionalFormatting sqref="E396">
    <cfRule type="expression" dxfId="2086" priority="55">
      <formula>COUNTIF(CountryALL,E396)=0</formula>
    </cfRule>
  </conditionalFormatting>
  <conditionalFormatting sqref="D396">
    <cfRule type="cellIs" dxfId="2085" priority="54" operator="equal">
      <formula>""</formula>
    </cfRule>
  </conditionalFormatting>
  <conditionalFormatting sqref="O397">
    <cfRule type="containsText" dxfId="2084" priority="52" operator="containsText" text="Error">
      <formula>NOT(ISERROR(SEARCH("Error",O397)))</formula>
    </cfRule>
  </conditionalFormatting>
  <conditionalFormatting sqref="N397">
    <cfRule type="expression" dxfId="2083" priority="49">
      <formula>L397&gt;(K397-J397)+1</formula>
    </cfRule>
  </conditionalFormatting>
  <conditionalFormatting sqref="E397">
    <cfRule type="expression" dxfId="2082" priority="51">
      <formula>COUNTIF(CountryALL,E397)=0</formula>
    </cfRule>
  </conditionalFormatting>
  <conditionalFormatting sqref="D397">
    <cfRule type="cellIs" dxfId="2081" priority="50" operator="equal">
      <formula>""</formula>
    </cfRule>
  </conditionalFormatting>
  <conditionalFormatting sqref="O398">
    <cfRule type="containsText" dxfId="2080" priority="48" operator="containsText" text="Error">
      <formula>NOT(ISERROR(SEARCH("Error",O398)))</formula>
    </cfRule>
  </conditionalFormatting>
  <conditionalFormatting sqref="N398">
    <cfRule type="expression" dxfId="2079" priority="45">
      <formula>L398&gt;(K398-J398)+1</formula>
    </cfRule>
  </conditionalFormatting>
  <conditionalFormatting sqref="E398">
    <cfRule type="expression" dxfId="2078" priority="47">
      <formula>COUNTIF(CountryALL,E398)=0</formula>
    </cfRule>
  </conditionalFormatting>
  <conditionalFormatting sqref="D398">
    <cfRule type="cellIs" dxfId="2077" priority="46" operator="equal">
      <formula>""</formula>
    </cfRule>
  </conditionalFormatting>
  <conditionalFormatting sqref="O399">
    <cfRule type="containsText" dxfId="2076" priority="44" operator="containsText" text="Error">
      <formula>NOT(ISERROR(SEARCH("Error",O399)))</formula>
    </cfRule>
  </conditionalFormatting>
  <conditionalFormatting sqref="N399">
    <cfRule type="expression" dxfId="2075" priority="41">
      <formula>L399&gt;(K399-J399)+1</formula>
    </cfRule>
  </conditionalFormatting>
  <conditionalFormatting sqref="E399">
    <cfRule type="expression" dxfId="2074" priority="43">
      <formula>COUNTIF(CountryALL,E399)=0</formula>
    </cfRule>
  </conditionalFormatting>
  <conditionalFormatting sqref="D399">
    <cfRule type="cellIs" dxfId="2073" priority="42" operator="equal">
      <formula>""</formula>
    </cfRule>
  </conditionalFormatting>
  <conditionalFormatting sqref="O400">
    <cfRule type="containsText" dxfId="2072" priority="40" operator="containsText" text="Error">
      <formula>NOT(ISERROR(SEARCH("Error",O400)))</formula>
    </cfRule>
  </conditionalFormatting>
  <conditionalFormatting sqref="N400">
    <cfRule type="expression" dxfId="2071" priority="37">
      <formula>L400&gt;(K400-J400)+1</formula>
    </cfRule>
  </conditionalFormatting>
  <conditionalFormatting sqref="E400">
    <cfRule type="expression" dxfId="2070" priority="39">
      <formula>COUNTIF(CountryALL,E400)=0</formula>
    </cfRule>
  </conditionalFormatting>
  <conditionalFormatting sqref="D400">
    <cfRule type="cellIs" dxfId="2069" priority="38" operator="equal">
      <formula>""</formula>
    </cfRule>
  </conditionalFormatting>
  <conditionalFormatting sqref="O401">
    <cfRule type="containsText" dxfId="2068" priority="36" operator="containsText" text="Error">
      <formula>NOT(ISERROR(SEARCH("Error",O401)))</formula>
    </cfRule>
  </conditionalFormatting>
  <conditionalFormatting sqref="N401">
    <cfRule type="expression" dxfId="2067" priority="33">
      <formula>L401&gt;(K401-J401)+1</formula>
    </cfRule>
  </conditionalFormatting>
  <conditionalFormatting sqref="E401">
    <cfRule type="expression" dxfId="2066" priority="35">
      <formula>COUNTIF(CountryALL,E401)=0</formula>
    </cfRule>
  </conditionalFormatting>
  <conditionalFormatting sqref="D401">
    <cfRule type="cellIs" dxfId="2065" priority="34" operator="equal">
      <formula>""</formula>
    </cfRule>
  </conditionalFormatting>
  <conditionalFormatting sqref="O402">
    <cfRule type="containsText" dxfId="2064" priority="32" operator="containsText" text="Error">
      <formula>NOT(ISERROR(SEARCH("Error",O402)))</formula>
    </cfRule>
  </conditionalFormatting>
  <conditionalFormatting sqref="N402">
    <cfRule type="expression" dxfId="2063" priority="29">
      <formula>L402&gt;(K402-J402)+1</formula>
    </cfRule>
  </conditionalFormatting>
  <conditionalFormatting sqref="E402">
    <cfRule type="expression" dxfId="2062" priority="31">
      <formula>COUNTIF(CountryALL,E402)=0</formula>
    </cfRule>
  </conditionalFormatting>
  <conditionalFormatting sqref="D402">
    <cfRule type="cellIs" dxfId="2061" priority="30" operator="equal">
      <formula>""</formula>
    </cfRule>
  </conditionalFormatting>
  <conditionalFormatting sqref="O403">
    <cfRule type="containsText" dxfId="2060" priority="28" operator="containsText" text="Error">
      <formula>NOT(ISERROR(SEARCH("Error",O403)))</formula>
    </cfRule>
  </conditionalFormatting>
  <conditionalFormatting sqref="N403">
    <cfRule type="expression" dxfId="2059" priority="25">
      <formula>L403&gt;(K403-J403)+1</formula>
    </cfRule>
  </conditionalFormatting>
  <conditionalFormatting sqref="E403">
    <cfRule type="expression" dxfId="2058" priority="27">
      <formula>COUNTIF(CountryALL,E403)=0</formula>
    </cfRule>
  </conditionalFormatting>
  <conditionalFormatting sqref="D403">
    <cfRule type="cellIs" dxfId="2057" priority="26" operator="equal">
      <formula>""</formula>
    </cfRule>
  </conditionalFormatting>
  <conditionalFormatting sqref="O404">
    <cfRule type="containsText" dxfId="2056" priority="24" operator="containsText" text="Error">
      <formula>NOT(ISERROR(SEARCH("Error",O404)))</formula>
    </cfRule>
  </conditionalFormatting>
  <conditionalFormatting sqref="N404">
    <cfRule type="expression" dxfId="2055" priority="21">
      <formula>L404&gt;(K404-J404)+1</formula>
    </cfRule>
  </conditionalFormatting>
  <conditionalFormatting sqref="E404">
    <cfRule type="expression" dxfId="2054" priority="23">
      <formula>COUNTIF(CountryALL,E404)=0</formula>
    </cfRule>
  </conditionalFormatting>
  <conditionalFormatting sqref="D404">
    <cfRule type="cellIs" dxfId="2053" priority="22" operator="equal">
      <formula>""</formula>
    </cfRule>
  </conditionalFormatting>
  <conditionalFormatting sqref="O406">
    <cfRule type="containsText" dxfId="2052" priority="20" operator="containsText" text="Error">
      <formula>NOT(ISERROR(SEARCH("Error",O406)))</formula>
    </cfRule>
  </conditionalFormatting>
  <conditionalFormatting sqref="N406">
    <cfRule type="expression" dxfId="2051" priority="17">
      <formula>L406&gt;(K406-J406)+1</formula>
    </cfRule>
  </conditionalFormatting>
  <conditionalFormatting sqref="E406">
    <cfRule type="expression" dxfId="2050" priority="19">
      <formula>COUNTIF(CountryALL,E406)=0</formula>
    </cfRule>
  </conditionalFormatting>
  <conditionalFormatting sqref="D406">
    <cfRule type="cellIs" dxfId="2049" priority="18" operator="equal">
      <formula>""</formula>
    </cfRule>
  </conditionalFormatting>
  <conditionalFormatting sqref="O407">
    <cfRule type="containsText" dxfId="2048" priority="16" operator="containsText" text="Error">
      <formula>NOT(ISERROR(SEARCH("Error",O407)))</formula>
    </cfRule>
  </conditionalFormatting>
  <conditionalFormatting sqref="N407">
    <cfRule type="expression" dxfId="2047" priority="13">
      <formula>L407&gt;(K407-J407)+1</formula>
    </cfRule>
  </conditionalFormatting>
  <conditionalFormatting sqref="E407">
    <cfRule type="expression" dxfId="2046" priority="15">
      <formula>COUNTIF(CountryALL,E407)=0</formula>
    </cfRule>
  </conditionalFormatting>
  <conditionalFormatting sqref="D407">
    <cfRule type="cellIs" dxfId="2045" priority="14" operator="equal">
      <formula>""</formula>
    </cfRule>
  </conditionalFormatting>
  <conditionalFormatting sqref="O408">
    <cfRule type="containsText" dxfId="2044" priority="12" operator="containsText" text="Error">
      <formula>NOT(ISERROR(SEARCH("Error",O408)))</formula>
    </cfRule>
  </conditionalFormatting>
  <conditionalFormatting sqref="N408">
    <cfRule type="expression" dxfId="2043" priority="9">
      <formula>L408&gt;(K408-J408)+1</formula>
    </cfRule>
  </conditionalFormatting>
  <conditionalFormatting sqref="E408">
    <cfRule type="expression" dxfId="2042" priority="11">
      <formula>COUNTIF(CountryALL,E408)=0</formula>
    </cfRule>
  </conditionalFormatting>
  <conditionalFormatting sqref="D408">
    <cfRule type="cellIs" dxfId="2041" priority="10" operator="equal">
      <formula>""</formula>
    </cfRule>
  </conditionalFormatting>
  <conditionalFormatting sqref="O409">
    <cfRule type="containsText" dxfId="2040" priority="8" operator="containsText" text="Error">
      <formula>NOT(ISERROR(SEARCH("Error",O409)))</formula>
    </cfRule>
  </conditionalFormatting>
  <conditionalFormatting sqref="N409">
    <cfRule type="expression" dxfId="2039" priority="5">
      <formula>L409&gt;(K409-J409)+1</formula>
    </cfRule>
  </conditionalFormatting>
  <conditionalFormatting sqref="E409">
    <cfRule type="expression" dxfId="2038" priority="7">
      <formula>COUNTIF(CountryALL,E409)=0</formula>
    </cfRule>
  </conditionalFormatting>
  <conditionalFormatting sqref="D409">
    <cfRule type="cellIs" dxfId="2037" priority="6" operator="equal">
      <formula>""</formula>
    </cfRule>
  </conditionalFormatting>
  <conditionalFormatting sqref="O410">
    <cfRule type="containsText" dxfId="2036" priority="4" operator="containsText" text="Error">
      <formula>NOT(ISERROR(SEARCH("Error",O410)))</formula>
    </cfRule>
  </conditionalFormatting>
  <conditionalFormatting sqref="N410">
    <cfRule type="expression" dxfId="2035" priority="1">
      <formula>L410&gt;(K410-J410)+1</formula>
    </cfRule>
  </conditionalFormatting>
  <conditionalFormatting sqref="E410">
    <cfRule type="expression" dxfId="2034" priority="3">
      <formula>COUNTIF(CountryALL,E410)=0</formula>
    </cfRule>
  </conditionalFormatting>
  <conditionalFormatting sqref="D410">
    <cfRule type="cellIs" dxfId="2033" priority="2" operator="equal">
      <formula>""</formula>
    </cfRule>
  </conditionalFormatting>
  <dataValidations count="9">
    <dataValidation type="custom" allowBlank="1" showInputMessage="1" showErrorMessage="1" error="Format error (Whole number only)" prompt="Please encode number of days (Whole number only)" sqref="L8:L411">
      <formula1>L8=INT(L8*1)/1</formula1>
    </dataValidation>
    <dataValidation type="list" allowBlank="1" showInputMessage="1" showErrorMessage="1" error="Click arrow to select Work Package" prompt="Click arrow to select Work Package" sqref="B8:B411">
      <formula1>WorkPackage</formula1>
    </dataValidation>
    <dataValidation type="list" allowBlank="1" showInputMessage="1" showErrorMessage="1" error="Click arrow to select Partner N°" prompt="Click arrow to select Partner N°" sqref="C8:C411">
      <formula1>PartnerN°</formula1>
    </dataValidation>
    <dataValidation type="list" allowBlank="1" showInputMessage="1" showErrorMessage="1" error="Please click arrow to select Category of Tasks" prompt="Please click arrow to select Category of Tasks" sqref="H8:H411">
      <formula1>StaffCat</formula1>
    </dataValidation>
    <dataValidation allowBlank="1" showInputMessage="1" showErrorMessage="1" error="Please encode short description" prompt="Please encode short description" sqref="I8:I411"/>
    <dataValidation allowBlank="1" showInputMessage="1" showErrorMessage="1" error="Please encode name of the staff member" prompt="Please encode name of the staff member" sqref="G8:G411"/>
    <dataValidation allowBlank="1" showInputMessage="1" showErrorMessage="1" error="Please encode supporting document ref." prompt="Please encode supporting document ref." sqref="F8:F411"/>
    <dataValidation type="date" allowBlank="1" showInputMessage="1" showErrorMessage="1" error="Please encode date (format must be dd/mm/yy)" prompt="Please encode date (format must be dd/mm/yy)" sqref="J8:K411">
      <formula1>36526</formula1>
      <formula2>55153</formula2>
    </dataValidation>
    <dataValidation allowBlank="1" showInputMessage="1" errorTitle="Warning: Max Ceilings exceeded" error="Please be aware that this exceed the &quot;Ceilings&quot; for the maximum amounts for staff cost by country" sqref="M8:M411"/>
  </dataValidations>
  <printOptions horizontalCentered="1"/>
  <pageMargins left="0.23622047244094491" right="0.23622047244094491" top="0.39370078740157483" bottom="0.7480314960629921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2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226"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3231"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3" tint="0.39997558519241921"/>
    <pageSetUpPr fitToPage="1"/>
  </sheetPr>
  <dimension ref="B1:R300"/>
  <sheetViews>
    <sheetView showGridLines="0" zoomScale="50" zoomScaleNormal="50" zoomScaleSheetLayoutView="55" workbookViewId="0">
      <pane ySplit="8" topLeftCell="A218" activePane="bottomLeft" state="frozen"/>
      <selection pane="bottomLeft" activeCell="J231" sqref="J231"/>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6" width="25.6640625" style="5" customWidth="1"/>
    <col min="7" max="7" width="30.6640625" style="5" customWidth="1"/>
    <col min="8" max="8" width="15.6640625" style="5" customWidth="1"/>
    <col min="9" max="10" width="30.6640625" style="5" customWidth="1"/>
    <col min="11" max="12" width="18.6640625" style="5" customWidth="1"/>
    <col min="13" max="14" width="15.6640625" style="5" customWidth="1"/>
    <col min="15" max="17" width="20.6640625" style="5" customWidth="1"/>
    <col min="18" max="18" width="11.6640625" style="5" customWidth="1"/>
    <col min="19" max="19" width="1.6640625" style="5" customWidth="1"/>
    <col min="20" max="16384" width="9.109375" style="5"/>
  </cols>
  <sheetData>
    <row r="1" spans="2:18" ht="8.1" customHeight="1" x14ac:dyDescent="0.35"/>
    <row r="2" spans="2:18" s="8" customFormat="1" ht="39.9" customHeight="1" x14ac:dyDescent="0.35">
      <c r="B2" s="255" t="s">
        <v>169</v>
      </c>
      <c r="C2" s="255"/>
      <c r="D2" s="255"/>
      <c r="E2" s="255"/>
      <c r="F2" s="255"/>
      <c r="G2" s="255"/>
      <c r="H2" s="255"/>
      <c r="I2" s="255"/>
      <c r="J2" s="255"/>
      <c r="K2" s="255"/>
      <c r="L2" s="255"/>
      <c r="M2" s="255"/>
      <c r="N2" s="255"/>
      <c r="O2" s="255"/>
      <c r="P2" s="255"/>
      <c r="Q2" s="255"/>
      <c r="R2" s="255"/>
    </row>
    <row r="3" spans="2:18" s="8" customFormat="1" ht="8.1" customHeight="1" x14ac:dyDescent="0.35">
      <c r="B3" s="22"/>
      <c r="C3" s="73"/>
      <c r="D3" s="73"/>
      <c r="E3" s="73"/>
      <c r="F3" s="73"/>
      <c r="G3" s="73"/>
      <c r="H3" s="73"/>
      <c r="I3" s="73"/>
      <c r="J3" s="73"/>
      <c r="K3" s="73"/>
      <c r="L3" s="73"/>
      <c r="M3" s="73"/>
      <c r="N3" s="73"/>
      <c r="O3" s="73"/>
      <c r="P3" s="73"/>
      <c r="R3" s="20"/>
    </row>
    <row r="4" spans="2:18" s="8" customFormat="1" ht="20.100000000000001" customHeight="1" x14ac:dyDescent="0.35">
      <c r="B4" s="252" t="s">
        <v>264</v>
      </c>
      <c r="C4" s="252"/>
      <c r="D4" s="172">
        <f>SUMIF(R:R,"&lt;&gt;Error",O:O)</f>
        <v>56735</v>
      </c>
      <c r="E4" s="79" t="str">
        <f>IF(D4&gt;ROUND('Final financial statement'!D13*1.1,2),"Exceeds Grant Awarded + 10%","")</f>
        <v/>
      </c>
      <c r="F4" s="73"/>
      <c r="G4" s="73"/>
      <c r="H4" s="73"/>
      <c r="I4" s="73"/>
      <c r="J4" s="73"/>
      <c r="K4" s="73"/>
      <c r="L4" s="73"/>
      <c r="M4" s="73"/>
      <c r="N4" s="73"/>
      <c r="O4" s="73"/>
      <c r="P4" s="73"/>
      <c r="R4" s="20"/>
    </row>
    <row r="5" spans="2:18" s="8" customFormat="1" ht="20.100000000000001" customHeight="1" x14ac:dyDescent="0.35">
      <c r="B5" s="252" t="s">
        <v>263</v>
      </c>
      <c r="C5" s="252"/>
      <c r="D5" s="172">
        <f>SUMIF(R:R,"&lt;&gt;Error",P:P)</f>
        <v>104515</v>
      </c>
      <c r="E5" s="79" t="str">
        <f>IF(D5&gt;ROUND('Final financial statement'!D14*1.1,2),"Exceeds Grant Awarded + 10%","")</f>
        <v/>
      </c>
      <c r="F5" s="73"/>
      <c r="G5" s="73"/>
      <c r="H5" s="73"/>
      <c r="I5" s="73"/>
      <c r="J5" s="73"/>
      <c r="K5" s="73"/>
      <c r="L5" s="73"/>
      <c r="M5" s="73"/>
      <c r="N5" s="73"/>
      <c r="O5" s="73"/>
      <c r="P5" s="73"/>
      <c r="R5" s="20"/>
    </row>
    <row r="6" spans="2:18" s="8" customFormat="1" ht="8.1" customHeight="1" x14ac:dyDescent="0.35">
      <c r="B6" s="9"/>
      <c r="C6" s="74"/>
      <c r="D6" s="74"/>
      <c r="E6" s="74"/>
      <c r="F6" s="74"/>
      <c r="G6" s="74"/>
      <c r="H6" s="74"/>
      <c r="I6" s="74"/>
      <c r="J6" s="74"/>
      <c r="K6" s="74"/>
      <c r="L6" s="74"/>
      <c r="M6" s="74"/>
      <c r="N6" s="74"/>
      <c r="O6" s="74"/>
      <c r="P6" s="74"/>
      <c r="Q6" s="10"/>
      <c r="R6" s="21"/>
    </row>
    <row r="7" spans="2:18" s="34" customFormat="1" ht="54" x14ac:dyDescent="0.35">
      <c r="B7" s="174" t="s">
        <v>155</v>
      </c>
      <c r="C7" s="174" t="s">
        <v>146</v>
      </c>
      <c r="D7" s="174" t="s">
        <v>361</v>
      </c>
      <c r="E7" s="174" t="s">
        <v>360</v>
      </c>
      <c r="F7" s="174" t="s">
        <v>227</v>
      </c>
      <c r="G7" s="174" t="s">
        <v>231</v>
      </c>
      <c r="H7" s="174" t="s">
        <v>194</v>
      </c>
      <c r="I7" s="174" t="s">
        <v>234</v>
      </c>
      <c r="J7" s="80" t="s">
        <v>235</v>
      </c>
      <c r="K7" s="81" t="s">
        <v>232</v>
      </c>
      <c r="L7" s="81" t="s">
        <v>233</v>
      </c>
      <c r="M7" s="174" t="s">
        <v>253</v>
      </c>
      <c r="N7" s="174" t="s">
        <v>252</v>
      </c>
      <c r="O7" s="80" t="s">
        <v>228</v>
      </c>
      <c r="P7" s="174" t="s">
        <v>229</v>
      </c>
      <c r="Q7" s="174" t="s">
        <v>230</v>
      </c>
      <c r="R7" s="174" t="s">
        <v>196</v>
      </c>
    </row>
    <row r="8" spans="2:18" s="27" customFormat="1" hidden="1" x14ac:dyDescent="0.3">
      <c r="B8" s="139"/>
      <c r="C8" s="25"/>
      <c r="D8" s="141" t="str">
        <f t="shared" ref="D8:D71" si="0">IFERROR(IF(VLOOKUP(C8,PartnerN°Ref,2,FALSE)=0,"",VLOOKUP(C8,PartnerN°Ref,2,FALSE)),"")</f>
        <v/>
      </c>
      <c r="E8" s="141" t="str">
        <f t="shared" ref="E8:E71" si="1">IFERROR(IF(VLOOKUP(C8,PartnerN°Ref,3,FALSE)=0,"",VLOOKUP(C8,PartnerN°Ref,3,FALSE)),"")</f>
        <v/>
      </c>
      <c r="F8" s="139"/>
      <c r="G8" s="139"/>
      <c r="H8" s="142"/>
      <c r="I8" s="139"/>
      <c r="J8" s="143"/>
      <c r="K8" s="84"/>
      <c r="L8" s="84"/>
      <c r="M8" s="85">
        <v>0</v>
      </c>
      <c r="N8" s="86">
        <v>0</v>
      </c>
      <c r="O8" s="82">
        <f t="shared" ref="O8:O71" si="2">IF(R8="Error",0,IF(AND(N8&gt;99,N8&lt;500),180,0)+IF(AND(N8&gt;499,N8&lt;2000),275,0)+IF(AND(N8&gt;1999,N8&lt;3000),360,0)+IF(AND(N8&gt;2999,N8&lt;4000),530,0)+IF(AND(N8&gt;3999,N8&lt;8000),820,0)+IF(N8&gt;7999,1100,0))</f>
        <v>0</v>
      </c>
      <c r="P8" s="69">
        <f t="shared" ref="P8:P71" si="3">IF(R8="Error",0,IF(M8&gt;((L8-K8)+1),IF(AND(H8="Staff",((L8-K8)+1)&gt;0,((L8-K8)+1)&lt;15),(120*((L8-K8)+1)),IF(AND(H8="Staff",((L8-K8)+1)&gt;14,((L8-K8)+1)&lt;61),(1680+((((L8-K8)+1)-14)*70)),IF(AND(H8="Staff",((L8-K8)+1)&gt;60,((L8-K8)+1)&lt;91),(4900+((((L8-K8)+1)-60)*50)),IF(AND(H8="Staff",((L8-K8)+1)&gt;90),6400,IF(AND(H8="Student",((L8-K8)+1)&gt;0,((L8-K8)+1)&lt;15),(55*((L8-K8)+1)),IF(AND(H8="Student",((L8-K8)+1)&gt;14,((L8-K8)+1)&lt;91),(770+((((L8-K8)+1)-14)*40)),IF(AND(H8="Student",((L8-K8)+1)&gt;90),3810,0))))))),IF(AND(H8="Staff",M8&gt;0,M8&lt;15),(120*M8),IF(AND(H8="Staff",M8&gt;14,M8&lt;61),(1680+((M8-14)*70)),IF(AND(H8="Staff",M8&gt;60,M8&lt;91),(4900+((M8-60)*50)),IF(AND(H8="Staff",M8&gt;90),6400,IF(AND(H8="Student",M8&gt;0,M8&lt;15),(55*M8),IF(AND(H8="Student",M8&gt;14,M8&lt;91),(770+((M8-14)*40)),IF(AND(H8="Student",M8&gt;90),3810,0)))))))))</f>
        <v>0</v>
      </c>
      <c r="Q8" s="83">
        <f t="shared" ref="Q8:Q9" si="4">O8+P8</f>
        <v>0</v>
      </c>
      <c r="R8" s="26" t="str">
        <f t="shared" ref="R8:R71" si="5">IF(OR(COUNTBLANK(B8:N8)&gt;0,COUNTIF(WorkPackage,B8)=0,COUNTIF(PartnerN°,C8)=0,COUNTIF(CountryALL,E8)=0,COUNTIF(Category2,H8)=0,(L8-K8)&lt;0,ISNUMBER(M8)=FALSE,IF(ISNUMBER(M8)=TRUE,M8=INT(M8*1)/1=FALSE),ISNUMBER(N8)=FALSE,IF(ISNUMBER(N8)=TRUE,N8=INT(N8*1)/1=FALSE)),"Error","")</f>
        <v>Error</v>
      </c>
    </row>
    <row r="9" spans="2:18" s="27" customFormat="1" ht="36" x14ac:dyDescent="0.3">
      <c r="B9" s="139" t="s">
        <v>160</v>
      </c>
      <c r="C9" s="25" t="s">
        <v>7</v>
      </c>
      <c r="D9" s="141" t="str">
        <f t="shared" si="0"/>
        <v>Kibbutzim College of Education, Technology and Arts</v>
      </c>
      <c r="E9" s="141" t="str">
        <f t="shared" si="1"/>
        <v>Israel</v>
      </c>
      <c r="F9" s="139">
        <v>17</v>
      </c>
      <c r="G9" s="139" t="s">
        <v>526</v>
      </c>
      <c r="H9" s="142" t="s">
        <v>192</v>
      </c>
      <c r="I9" s="139" t="s">
        <v>527</v>
      </c>
      <c r="J9" s="143" t="s">
        <v>528</v>
      </c>
      <c r="K9" s="84">
        <v>42942</v>
      </c>
      <c r="L9" s="84">
        <v>42942</v>
      </c>
      <c r="M9" s="85">
        <v>1</v>
      </c>
      <c r="N9" s="86">
        <v>4</v>
      </c>
      <c r="O9" s="82">
        <f t="shared" si="2"/>
        <v>0</v>
      </c>
      <c r="P9" s="69">
        <f t="shared" si="3"/>
        <v>120</v>
      </c>
      <c r="Q9" s="83">
        <f t="shared" si="4"/>
        <v>120</v>
      </c>
      <c r="R9" s="26" t="str">
        <f t="shared" si="5"/>
        <v/>
      </c>
    </row>
    <row r="10" spans="2:18" s="27" customFormat="1" ht="36" x14ac:dyDescent="0.3">
      <c r="B10" s="139" t="s">
        <v>160</v>
      </c>
      <c r="C10" s="25" t="s">
        <v>7</v>
      </c>
      <c r="D10" s="141" t="str">
        <f t="shared" si="0"/>
        <v>Kibbutzim College of Education, Technology and Arts</v>
      </c>
      <c r="E10" s="141" t="str">
        <f t="shared" si="1"/>
        <v>Israel</v>
      </c>
      <c r="F10" s="139">
        <v>35</v>
      </c>
      <c r="G10" s="139" t="s">
        <v>526</v>
      </c>
      <c r="H10" s="142" t="s">
        <v>529</v>
      </c>
      <c r="I10" s="139" t="s">
        <v>527</v>
      </c>
      <c r="J10" s="143" t="s">
        <v>530</v>
      </c>
      <c r="K10" s="84">
        <v>43045</v>
      </c>
      <c r="L10" s="84">
        <v>43045</v>
      </c>
      <c r="M10" s="85">
        <v>1</v>
      </c>
      <c r="N10" s="86">
        <v>16</v>
      </c>
      <c r="O10" s="82">
        <f t="shared" si="2"/>
        <v>0</v>
      </c>
      <c r="P10" s="69">
        <f t="shared" si="3"/>
        <v>120</v>
      </c>
      <c r="Q10" s="83">
        <f t="shared" ref="Q10:Q73" si="6">O10+P10</f>
        <v>120</v>
      </c>
      <c r="R10" s="26" t="str">
        <f t="shared" si="5"/>
        <v/>
      </c>
    </row>
    <row r="11" spans="2:18" s="27" customFormat="1" ht="36" x14ac:dyDescent="0.3">
      <c r="B11" s="139" t="s">
        <v>160</v>
      </c>
      <c r="C11" s="25" t="s">
        <v>7</v>
      </c>
      <c r="D11" s="141" t="str">
        <f t="shared" si="0"/>
        <v>Kibbutzim College of Education, Technology and Arts</v>
      </c>
      <c r="E11" s="141" t="str">
        <f t="shared" si="1"/>
        <v>Israel</v>
      </c>
      <c r="F11" s="139">
        <v>2</v>
      </c>
      <c r="G11" s="139" t="s">
        <v>531</v>
      </c>
      <c r="H11" s="142" t="s">
        <v>529</v>
      </c>
      <c r="I11" s="139" t="s">
        <v>527</v>
      </c>
      <c r="J11" s="143" t="s">
        <v>532</v>
      </c>
      <c r="K11" s="84">
        <v>43046</v>
      </c>
      <c r="L11" s="84">
        <v>43046</v>
      </c>
      <c r="M11" s="85">
        <v>1</v>
      </c>
      <c r="N11" s="86">
        <v>23</v>
      </c>
      <c r="O11" s="82">
        <f t="shared" si="2"/>
        <v>0</v>
      </c>
      <c r="P11" s="69">
        <f t="shared" si="3"/>
        <v>120</v>
      </c>
      <c r="Q11" s="83">
        <f t="shared" si="6"/>
        <v>120</v>
      </c>
      <c r="R11" s="26" t="str">
        <f t="shared" si="5"/>
        <v/>
      </c>
    </row>
    <row r="12" spans="2:18" s="27" customFormat="1" ht="36" x14ac:dyDescent="0.3">
      <c r="B12" s="139" t="s">
        <v>160</v>
      </c>
      <c r="C12" s="25" t="s">
        <v>7</v>
      </c>
      <c r="D12" s="141" t="str">
        <f t="shared" si="0"/>
        <v>Kibbutzim College of Education, Technology and Arts</v>
      </c>
      <c r="E12" s="141" t="str">
        <f t="shared" si="1"/>
        <v>Israel</v>
      </c>
      <c r="F12" s="139">
        <v>4</v>
      </c>
      <c r="G12" s="139" t="s">
        <v>531</v>
      </c>
      <c r="H12" s="142" t="s">
        <v>529</v>
      </c>
      <c r="I12" s="139" t="s">
        <v>527</v>
      </c>
      <c r="J12" s="143" t="s">
        <v>533</v>
      </c>
      <c r="K12" s="84">
        <v>42799</v>
      </c>
      <c r="L12" s="84">
        <v>42804</v>
      </c>
      <c r="M12" s="85">
        <v>6</v>
      </c>
      <c r="N12" s="86">
        <v>1618</v>
      </c>
      <c r="O12" s="82">
        <f t="shared" si="2"/>
        <v>275</v>
      </c>
      <c r="P12" s="69">
        <f t="shared" si="3"/>
        <v>720</v>
      </c>
      <c r="Q12" s="83">
        <f t="shared" si="6"/>
        <v>995</v>
      </c>
      <c r="R12" s="26" t="str">
        <f t="shared" si="5"/>
        <v/>
      </c>
    </row>
    <row r="13" spans="2:18" s="27" customFormat="1" ht="36" x14ac:dyDescent="0.3">
      <c r="B13" s="139" t="s">
        <v>160</v>
      </c>
      <c r="C13" s="25" t="s">
        <v>7</v>
      </c>
      <c r="D13" s="141" t="str">
        <f t="shared" si="0"/>
        <v>Kibbutzim College of Education, Technology and Arts</v>
      </c>
      <c r="E13" s="141" t="str">
        <f t="shared" si="1"/>
        <v>Israel</v>
      </c>
      <c r="F13" s="139">
        <v>7</v>
      </c>
      <c r="G13" s="139" t="s">
        <v>531</v>
      </c>
      <c r="H13" s="142" t="s">
        <v>529</v>
      </c>
      <c r="I13" s="139" t="s">
        <v>527</v>
      </c>
      <c r="J13" s="143" t="s">
        <v>530</v>
      </c>
      <c r="K13" s="84">
        <v>42824</v>
      </c>
      <c r="L13" s="84">
        <v>42824</v>
      </c>
      <c r="M13" s="85">
        <v>1</v>
      </c>
      <c r="N13" s="86">
        <v>16</v>
      </c>
      <c r="O13" s="82">
        <f t="shared" si="2"/>
        <v>0</v>
      </c>
      <c r="P13" s="69">
        <f t="shared" si="3"/>
        <v>120</v>
      </c>
      <c r="Q13" s="83">
        <f t="shared" si="6"/>
        <v>120</v>
      </c>
      <c r="R13" s="26" t="str">
        <f t="shared" si="5"/>
        <v/>
      </c>
    </row>
    <row r="14" spans="2:18" s="27" customFormat="1" ht="36" x14ac:dyDescent="0.3">
      <c r="B14" s="139" t="s">
        <v>160</v>
      </c>
      <c r="C14" s="25" t="s">
        <v>7</v>
      </c>
      <c r="D14" s="141" t="str">
        <f t="shared" si="0"/>
        <v>Kibbutzim College of Education, Technology and Arts</v>
      </c>
      <c r="E14" s="141" t="str">
        <f t="shared" si="1"/>
        <v>Israel</v>
      </c>
      <c r="F14" s="139">
        <v>9</v>
      </c>
      <c r="G14" s="139" t="s">
        <v>531</v>
      </c>
      <c r="H14" s="142" t="s">
        <v>529</v>
      </c>
      <c r="I14" s="139" t="s">
        <v>527</v>
      </c>
      <c r="J14" s="143" t="s">
        <v>534</v>
      </c>
      <c r="K14" s="84">
        <v>42890</v>
      </c>
      <c r="L14" s="84">
        <v>42896</v>
      </c>
      <c r="M14" s="85">
        <v>7</v>
      </c>
      <c r="N14" s="86">
        <v>3132</v>
      </c>
      <c r="O14" s="82">
        <f t="shared" si="2"/>
        <v>530</v>
      </c>
      <c r="P14" s="69">
        <f t="shared" si="3"/>
        <v>840</v>
      </c>
      <c r="Q14" s="83">
        <f t="shared" si="6"/>
        <v>1370</v>
      </c>
      <c r="R14" s="26" t="str">
        <f t="shared" si="5"/>
        <v/>
      </c>
    </row>
    <row r="15" spans="2:18" s="27" customFormat="1" ht="36" x14ac:dyDescent="0.3">
      <c r="B15" s="139" t="s">
        <v>160</v>
      </c>
      <c r="C15" s="25" t="s">
        <v>7</v>
      </c>
      <c r="D15" s="141" t="str">
        <f t="shared" si="0"/>
        <v>Kibbutzim College of Education, Technology and Arts</v>
      </c>
      <c r="E15" s="141" t="str">
        <f t="shared" si="1"/>
        <v>Israel</v>
      </c>
      <c r="F15" s="139">
        <v>15</v>
      </c>
      <c r="G15" s="139" t="s">
        <v>531</v>
      </c>
      <c r="H15" s="142" t="s">
        <v>529</v>
      </c>
      <c r="I15" s="139" t="s">
        <v>527</v>
      </c>
      <c r="J15" s="143" t="s">
        <v>528</v>
      </c>
      <c r="K15" s="84">
        <v>42942</v>
      </c>
      <c r="L15" s="84">
        <v>42943</v>
      </c>
      <c r="M15" s="85">
        <v>2</v>
      </c>
      <c r="N15" s="86">
        <v>4</v>
      </c>
      <c r="O15" s="82">
        <f t="shared" si="2"/>
        <v>0</v>
      </c>
      <c r="P15" s="69">
        <f t="shared" si="3"/>
        <v>240</v>
      </c>
      <c r="Q15" s="83">
        <f t="shared" si="6"/>
        <v>240</v>
      </c>
      <c r="R15" s="26" t="str">
        <f t="shared" si="5"/>
        <v/>
      </c>
    </row>
    <row r="16" spans="2:18" s="27" customFormat="1" ht="36" x14ac:dyDescent="0.3">
      <c r="B16" s="139" t="s">
        <v>160</v>
      </c>
      <c r="C16" s="25" t="s">
        <v>7</v>
      </c>
      <c r="D16" s="141" t="str">
        <f t="shared" si="0"/>
        <v>Kibbutzim College of Education, Technology and Arts</v>
      </c>
      <c r="E16" s="141" t="str">
        <f t="shared" si="1"/>
        <v>Israel</v>
      </c>
      <c r="F16" s="139">
        <v>24</v>
      </c>
      <c r="G16" s="139" t="s">
        <v>531</v>
      </c>
      <c r="H16" s="142" t="s">
        <v>529</v>
      </c>
      <c r="I16" s="139" t="s">
        <v>527</v>
      </c>
      <c r="J16" s="143" t="s">
        <v>535</v>
      </c>
      <c r="K16" s="84">
        <v>42977</v>
      </c>
      <c r="L16" s="84">
        <v>42977</v>
      </c>
      <c r="M16" s="85">
        <v>1</v>
      </c>
      <c r="N16" s="86">
        <v>7</v>
      </c>
      <c r="O16" s="82">
        <f t="shared" si="2"/>
        <v>0</v>
      </c>
      <c r="P16" s="69">
        <f t="shared" si="3"/>
        <v>120</v>
      </c>
      <c r="Q16" s="83">
        <f t="shared" si="6"/>
        <v>120</v>
      </c>
      <c r="R16" s="26" t="str">
        <f t="shared" si="5"/>
        <v/>
      </c>
    </row>
    <row r="17" spans="2:18" s="27" customFormat="1" ht="36" x14ac:dyDescent="0.3">
      <c r="B17" s="139" t="s">
        <v>160</v>
      </c>
      <c r="C17" s="25" t="s">
        <v>7</v>
      </c>
      <c r="D17" s="141" t="str">
        <f t="shared" si="0"/>
        <v>Kibbutzim College of Education, Technology and Arts</v>
      </c>
      <c r="E17" s="141" t="str">
        <f t="shared" si="1"/>
        <v>Israel</v>
      </c>
      <c r="F17" s="139">
        <v>25</v>
      </c>
      <c r="G17" s="139" t="s">
        <v>531</v>
      </c>
      <c r="H17" s="142" t="s">
        <v>529</v>
      </c>
      <c r="I17" s="139" t="s">
        <v>527</v>
      </c>
      <c r="J17" s="143" t="s">
        <v>535</v>
      </c>
      <c r="K17" s="84">
        <v>42981</v>
      </c>
      <c r="L17" s="84">
        <v>42981</v>
      </c>
      <c r="M17" s="85">
        <v>1</v>
      </c>
      <c r="N17" s="86">
        <v>7</v>
      </c>
      <c r="O17" s="82">
        <f t="shared" si="2"/>
        <v>0</v>
      </c>
      <c r="P17" s="69">
        <f t="shared" si="3"/>
        <v>120</v>
      </c>
      <c r="Q17" s="83">
        <f t="shared" si="6"/>
        <v>120</v>
      </c>
      <c r="R17" s="26" t="str">
        <f t="shared" si="5"/>
        <v/>
      </c>
    </row>
    <row r="18" spans="2:18" s="27" customFormat="1" ht="36" x14ac:dyDescent="0.3">
      <c r="B18" s="139" t="s">
        <v>160</v>
      </c>
      <c r="C18" s="25" t="s">
        <v>7</v>
      </c>
      <c r="D18" s="141" t="str">
        <f t="shared" si="0"/>
        <v>Kibbutzim College of Education, Technology and Arts</v>
      </c>
      <c r="E18" s="141" t="str">
        <f t="shared" si="1"/>
        <v>Israel</v>
      </c>
      <c r="F18" s="139">
        <v>26</v>
      </c>
      <c r="G18" s="139" t="s">
        <v>531</v>
      </c>
      <c r="H18" s="142" t="s">
        <v>529</v>
      </c>
      <c r="I18" s="139" t="s">
        <v>527</v>
      </c>
      <c r="J18" s="143" t="s">
        <v>535</v>
      </c>
      <c r="K18" s="84">
        <v>42992</v>
      </c>
      <c r="L18" s="84">
        <v>42992</v>
      </c>
      <c r="M18" s="85">
        <v>1</v>
      </c>
      <c r="N18" s="86">
        <v>7</v>
      </c>
      <c r="O18" s="82">
        <f t="shared" si="2"/>
        <v>0</v>
      </c>
      <c r="P18" s="69">
        <f t="shared" si="3"/>
        <v>120</v>
      </c>
      <c r="Q18" s="83">
        <f t="shared" si="6"/>
        <v>120</v>
      </c>
      <c r="R18" s="26" t="str">
        <f t="shared" si="5"/>
        <v/>
      </c>
    </row>
    <row r="19" spans="2:18" s="27" customFormat="1" ht="36" x14ac:dyDescent="0.3">
      <c r="B19" s="139" t="s">
        <v>160</v>
      </c>
      <c r="C19" s="25" t="s">
        <v>7</v>
      </c>
      <c r="D19" s="141" t="str">
        <f t="shared" si="0"/>
        <v>Kibbutzim College of Education, Technology and Arts</v>
      </c>
      <c r="E19" s="141" t="str">
        <f t="shared" si="1"/>
        <v>Israel</v>
      </c>
      <c r="F19" s="139">
        <v>27</v>
      </c>
      <c r="G19" s="139" t="s">
        <v>531</v>
      </c>
      <c r="H19" s="142" t="s">
        <v>529</v>
      </c>
      <c r="I19" s="139" t="s">
        <v>527</v>
      </c>
      <c r="J19" s="143" t="s">
        <v>535</v>
      </c>
      <c r="K19" s="84">
        <v>43033</v>
      </c>
      <c r="L19" s="84">
        <v>43033</v>
      </c>
      <c r="M19" s="85">
        <v>1</v>
      </c>
      <c r="N19" s="86">
        <v>7</v>
      </c>
      <c r="O19" s="82">
        <f t="shared" si="2"/>
        <v>0</v>
      </c>
      <c r="P19" s="69">
        <f t="shared" si="3"/>
        <v>120</v>
      </c>
      <c r="Q19" s="83">
        <f t="shared" si="6"/>
        <v>120</v>
      </c>
      <c r="R19" s="26" t="str">
        <f t="shared" si="5"/>
        <v/>
      </c>
    </row>
    <row r="20" spans="2:18" s="27" customFormat="1" ht="36" x14ac:dyDescent="0.3">
      <c r="B20" s="139" t="s">
        <v>160</v>
      </c>
      <c r="C20" s="25" t="s">
        <v>7</v>
      </c>
      <c r="D20" s="141" t="str">
        <f t="shared" si="0"/>
        <v>Kibbutzim College of Education, Technology and Arts</v>
      </c>
      <c r="E20" s="141" t="str">
        <f t="shared" si="1"/>
        <v>Israel</v>
      </c>
      <c r="F20" s="139">
        <v>29</v>
      </c>
      <c r="G20" s="139" t="s">
        <v>531</v>
      </c>
      <c r="H20" s="142" t="s">
        <v>529</v>
      </c>
      <c r="I20" s="139" t="s">
        <v>527</v>
      </c>
      <c r="J20" s="143" t="s">
        <v>530</v>
      </c>
      <c r="K20" s="84">
        <v>43045</v>
      </c>
      <c r="L20" s="84">
        <v>43049</v>
      </c>
      <c r="M20" s="85">
        <v>5</v>
      </c>
      <c r="N20" s="86">
        <v>16</v>
      </c>
      <c r="O20" s="82">
        <f t="shared" si="2"/>
        <v>0</v>
      </c>
      <c r="P20" s="69">
        <f t="shared" si="3"/>
        <v>600</v>
      </c>
      <c r="Q20" s="83">
        <f t="shared" si="6"/>
        <v>600</v>
      </c>
      <c r="R20" s="26" t="str">
        <f t="shared" si="5"/>
        <v/>
      </c>
    </row>
    <row r="21" spans="2:18" s="27" customFormat="1" ht="36" x14ac:dyDescent="0.3">
      <c r="B21" s="139" t="s">
        <v>160</v>
      </c>
      <c r="C21" s="25" t="s">
        <v>7</v>
      </c>
      <c r="D21" s="141" t="str">
        <f t="shared" si="0"/>
        <v>Kibbutzim College of Education, Technology and Arts</v>
      </c>
      <c r="E21" s="141" t="str">
        <f t="shared" si="1"/>
        <v>Israel</v>
      </c>
      <c r="F21" s="139">
        <v>47</v>
      </c>
      <c r="G21" s="139" t="s">
        <v>531</v>
      </c>
      <c r="H21" s="142" t="s">
        <v>529</v>
      </c>
      <c r="I21" s="139" t="s">
        <v>527</v>
      </c>
      <c r="J21" s="143" t="s">
        <v>530</v>
      </c>
      <c r="K21" s="84">
        <v>43090</v>
      </c>
      <c r="L21" s="84">
        <v>43090</v>
      </c>
      <c r="M21" s="85">
        <v>1</v>
      </c>
      <c r="N21" s="86">
        <v>92</v>
      </c>
      <c r="O21" s="82">
        <f t="shared" si="2"/>
        <v>0</v>
      </c>
      <c r="P21" s="69">
        <f t="shared" si="3"/>
        <v>120</v>
      </c>
      <c r="Q21" s="83">
        <f t="shared" si="6"/>
        <v>120</v>
      </c>
      <c r="R21" s="26" t="str">
        <f t="shared" si="5"/>
        <v/>
      </c>
    </row>
    <row r="22" spans="2:18" s="27" customFormat="1" ht="36" x14ac:dyDescent="0.3">
      <c r="B22" s="139" t="s">
        <v>160</v>
      </c>
      <c r="C22" s="25" t="s">
        <v>7</v>
      </c>
      <c r="D22" s="141" t="str">
        <f t="shared" si="0"/>
        <v>Kibbutzim College of Education, Technology and Arts</v>
      </c>
      <c r="E22" s="141" t="str">
        <f t="shared" si="1"/>
        <v>Israel</v>
      </c>
      <c r="F22" s="139">
        <v>28</v>
      </c>
      <c r="G22" s="139" t="s">
        <v>536</v>
      </c>
      <c r="H22" s="142" t="s">
        <v>529</v>
      </c>
      <c r="I22" s="139" t="s">
        <v>527</v>
      </c>
      <c r="J22" s="143" t="s">
        <v>535</v>
      </c>
      <c r="K22" s="84">
        <v>43033</v>
      </c>
      <c r="L22" s="84">
        <v>43033</v>
      </c>
      <c r="M22" s="85">
        <v>1</v>
      </c>
      <c r="N22" s="86">
        <v>7</v>
      </c>
      <c r="O22" s="82">
        <f t="shared" si="2"/>
        <v>0</v>
      </c>
      <c r="P22" s="69">
        <f t="shared" si="3"/>
        <v>120</v>
      </c>
      <c r="Q22" s="83">
        <f t="shared" si="6"/>
        <v>120</v>
      </c>
      <c r="R22" s="26" t="str">
        <f t="shared" si="5"/>
        <v/>
      </c>
    </row>
    <row r="23" spans="2:18" s="27" customFormat="1" ht="36" x14ac:dyDescent="0.3">
      <c r="B23" s="139" t="s">
        <v>160</v>
      </c>
      <c r="C23" s="25" t="s">
        <v>7</v>
      </c>
      <c r="D23" s="141" t="str">
        <f t="shared" si="0"/>
        <v>Kibbutzim College of Education, Technology and Arts</v>
      </c>
      <c r="E23" s="141" t="str">
        <f t="shared" si="1"/>
        <v>Israel</v>
      </c>
      <c r="F23" s="139">
        <v>5</v>
      </c>
      <c r="G23" s="139" t="s">
        <v>537</v>
      </c>
      <c r="H23" s="142" t="s">
        <v>529</v>
      </c>
      <c r="I23" s="139" t="s">
        <v>527</v>
      </c>
      <c r="J23" s="143" t="s">
        <v>533</v>
      </c>
      <c r="K23" s="84">
        <v>42799</v>
      </c>
      <c r="L23" s="84">
        <v>42804</v>
      </c>
      <c r="M23" s="85">
        <v>6</v>
      </c>
      <c r="N23" s="86">
        <v>1569</v>
      </c>
      <c r="O23" s="82">
        <f t="shared" si="2"/>
        <v>275</v>
      </c>
      <c r="P23" s="69">
        <f t="shared" si="3"/>
        <v>720</v>
      </c>
      <c r="Q23" s="83">
        <f t="shared" si="6"/>
        <v>995</v>
      </c>
      <c r="R23" s="26" t="str">
        <f t="shared" si="5"/>
        <v/>
      </c>
    </row>
    <row r="24" spans="2:18" s="27" customFormat="1" ht="36" x14ac:dyDescent="0.3">
      <c r="B24" s="139" t="s">
        <v>160</v>
      </c>
      <c r="C24" s="25" t="s">
        <v>7</v>
      </c>
      <c r="D24" s="141" t="str">
        <f t="shared" si="0"/>
        <v>Kibbutzim College of Education, Technology and Arts</v>
      </c>
      <c r="E24" s="141" t="str">
        <f t="shared" si="1"/>
        <v>Israel</v>
      </c>
      <c r="F24" s="139">
        <v>10</v>
      </c>
      <c r="G24" s="139" t="s">
        <v>537</v>
      </c>
      <c r="H24" s="142" t="s">
        <v>529</v>
      </c>
      <c r="I24" s="139" t="s">
        <v>527</v>
      </c>
      <c r="J24" s="143" t="s">
        <v>534</v>
      </c>
      <c r="K24" s="84">
        <v>42890</v>
      </c>
      <c r="L24" s="84">
        <v>42896</v>
      </c>
      <c r="M24" s="85">
        <v>7</v>
      </c>
      <c r="N24" s="86">
        <v>3132</v>
      </c>
      <c r="O24" s="82">
        <f t="shared" si="2"/>
        <v>530</v>
      </c>
      <c r="P24" s="69">
        <f t="shared" si="3"/>
        <v>840</v>
      </c>
      <c r="Q24" s="83">
        <f t="shared" si="6"/>
        <v>1370</v>
      </c>
      <c r="R24" s="26" t="str">
        <f t="shared" si="5"/>
        <v/>
      </c>
    </row>
    <row r="25" spans="2:18" s="27" customFormat="1" ht="36" x14ac:dyDescent="0.3">
      <c r="B25" s="139" t="s">
        <v>160</v>
      </c>
      <c r="C25" s="25" t="s">
        <v>7</v>
      </c>
      <c r="D25" s="141" t="str">
        <f t="shared" si="0"/>
        <v>Kibbutzim College of Education, Technology and Arts</v>
      </c>
      <c r="E25" s="141" t="str">
        <f t="shared" si="1"/>
        <v>Israel</v>
      </c>
      <c r="F25" s="139">
        <v>31</v>
      </c>
      <c r="G25" s="139" t="s">
        <v>537</v>
      </c>
      <c r="H25" s="142" t="s">
        <v>529</v>
      </c>
      <c r="I25" s="139" t="s">
        <v>527</v>
      </c>
      <c r="J25" s="143" t="s">
        <v>530</v>
      </c>
      <c r="K25" s="84">
        <v>43045</v>
      </c>
      <c r="L25" s="84">
        <v>43045</v>
      </c>
      <c r="M25" s="85">
        <v>1</v>
      </c>
      <c r="N25" s="86">
        <v>16</v>
      </c>
      <c r="O25" s="82">
        <f t="shared" si="2"/>
        <v>0</v>
      </c>
      <c r="P25" s="69">
        <f t="shared" si="3"/>
        <v>120</v>
      </c>
      <c r="Q25" s="83">
        <f t="shared" si="6"/>
        <v>120</v>
      </c>
      <c r="R25" s="26" t="str">
        <f t="shared" si="5"/>
        <v/>
      </c>
    </row>
    <row r="26" spans="2:18" s="27" customFormat="1" ht="36" x14ac:dyDescent="0.3">
      <c r="B26" s="139" t="s">
        <v>160</v>
      </c>
      <c r="C26" s="25" t="s">
        <v>7</v>
      </c>
      <c r="D26" s="141" t="str">
        <f t="shared" si="0"/>
        <v>Kibbutzim College of Education, Technology and Arts</v>
      </c>
      <c r="E26" s="141" t="str">
        <f t="shared" si="1"/>
        <v>Israel</v>
      </c>
      <c r="F26" s="139">
        <v>33</v>
      </c>
      <c r="G26" s="139" t="s">
        <v>538</v>
      </c>
      <c r="H26" s="142" t="s">
        <v>529</v>
      </c>
      <c r="I26" s="139" t="s">
        <v>527</v>
      </c>
      <c r="J26" s="143" t="s">
        <v>530</v>
      </c>
      <c r="K26" s="84">
        <v>43045</v>
      </c>
      <c r="L26" s="84">
        <v>43045</v>
      </c>
      <c r="M26" s="85">
        <v>1</v>
      </c>
      <c r="N26" s="86">
        <v>16</v>
      </c>
      <c r="O26" s="82">
        <f t="shared" si="2"/>
        <v>0</v>
      </c>
      <c r="P26" s="69">
        <f t="shared" si="3"/>
        <v>120</v>
      </c>
      <c r="Q26" s="83">
        <f t="shared" si="6"/>
        <v>120</v>
      </c>
      <c r="R26" s="26" t="str">
        <f t="shared" si="5"/>
        <v/>
      </c>
    </row>
    <row r="27" spans="2:18" s="27" customFormat="1" ht="36" x14ac:dyDescent="0.3">
      <c r="B27" s="139" t="s">
        <v>160</v>
      </c>
      <c r="C27" s="25" t="s">
        <v>7</v>
      </c>
      <c r="D27" s="141" t="str">
        <f t="shared" si="0"/>
        <v>Kibbutzim College of Education, Technology and Arts</v>
      </c>
      <c r="E27" s="141" t="str">
        <f t="shared" si="1"/>
        <v>Israel</v>
      </c>
      <c r="F27" s="139">
        <v>19</v>
      </c>
      <c r="G27" s="139" t="s">
        <v>539</v>
      </c>
      <c r="H27" s="142" t="s">
        <v>529</v>
      </c>
      <c r="I27" s="139" t="s">
        <v>527</v>
      </c>
      <c r="J27" s="143" t="s">
        <v>528</v>
      </c>
      <c r="K27" s="84">
        <v>42942</v>
      </c>
      <c r="L27" s="84">
        <v>42942</v>
      </c>
      <c r="M27" s="85">
        <v>1</v>
      </c>
      <c r="N27" s="86">
        <v>4</v>
      </c>
      <c r="O27" s="82">
        <f t="shared" si="2"/>
        <v>0</v>
      </c>
      <c r="P27" s="69">
        <f t="shared" si="3"/>
        <v>120</v>
      </c>
      <c r="Q27" s="83">
        <f t="shared" si="6"/>
        <v>120</v>
      </c>
      <c r="R27" s="26" t="str">
        <f t="shared" si="5"/>
        <v/>
      </c>
    </row>
    <row r="28" spans="2:18" s="27" customFormat="1" ht="36" x14ac:dyDescent="0.3">
      <c r="B28" s="139" t="s">
        <v>160</v>
      </c>
      <c r="C28" s="25" t="s">
        <v>7</v>
      </c>
      <c r="D28" s="141" t="str">
        <f t="shared" si="0"/>
        <v>Kibbutzim College of Education, Technology and Arts</v>
      </c>
      <c r="E28" s="141" t="str">
        <f t="shared" si="1"/>
        <v>Israel</v>
      </c>
      <c r="F28" s="139">
        <v>23</v>
      </c>
      <c r="G28" s="139" t="s">
        <v>540</v>
      </c>
      <c r="H28" s="142" t="s">
        <v>529</v>
      </c>
      <c r="I28" s="139" t="s">
        <v>527</v>
      </c>
      <c r="J28" s="143" t="s">
        <v>528</v>
      </c>
      <c r="K28" s="84">
        <v>42943</v>
      </c>
      <c r="L28" s="84">
        <v>42943</v>
      </c>
      <c r="M28" s="85">
        <v>1</v>
      </c>
      <c r="N28" s="86">
        <v>4</v>
      </c>
      <c r="O28" s="82">
        <f t="shared" si="2"/>
        <v>0</v>
      </c>
      <c r="P28" s="69">
        <f t="shared" si="3"/>
        <v>120</v>
      </c>
      <c r="Q28" s="83">
        <f t="shared" si="6"/>
        <v>120</v>
      </c>
      <c r="R28" s="26" t="str">
        <f t="shared" si="5"/>
        <v/>
      </c>
    </row>
    <row r="29" spans="2:18" s="27" customFormat="1" ht="36" x14ac:dyDescent="0.3">
      <c r="B29" s="139" t="s">
        <v>160</v>
      </c>
      <c r="C29" s="25" t="s">
        <v>7</v>
      </c>
      <c r="D29" s="141" t="str">
        <f t="shared" si="0"/>
        <v>Kibbutzim College of Education, Technology and Arts</v>
      </c>
      <c r="E29" s="141" t="str">
        <f t="shared" si="1"/>
        <v>Israel</v>
      </c>
      <c r="F29" s="139">
        <v>3</v>
      </c>
      <c r="G29" s="139" t="s">
        <v>514</v>
      </c>
      <c r="H29" s="142" t="s">
        <v>529</v>
      </c>
      <c r="I29" s="139" t="s">
        <v>527</v>
      </c>
      <c r="J29" s="143" t="s">
        <v>541</v>
      </c>
      <c r="K29" s="84">
        <v>42760</v>
      </c>
      <c r="L29" s="84">
        <v>42761</v>
      </c>
      <c r="M29" s="85">
        <v>2</v>
      </c>
      <c r="N29" s="86">
        <v>3244</v>
      </c>
      <c r="O29" s="82">
        <f t="shared" si="2"/>
        <v>530</v>
      </c>
      <c r="P29" s="69">
        <f t="shared" si="3"/>
        <v>240</v>
      </c>
      <c r="Q29" s="83">
        <f t="shared" si="6"/>
        <v>770</v>
      </c>
      <c r="R29" s="26" t="str">
        <f t="shared" si="5"/>
        <v/>
      </c>
    </row>
    <row r="30" spans="2:18" s="27" customFormat="1" ht="36" x14ac:dyDescent="0.3">
      <c r="B30" s="139" t="s">
        <v>160</v>
      </c>
      <c r="C30" s="25" t="s">
        <v>7</v>
      </c>
      <c r="D30" s="141" t="str">
        <f t="shared" si="0"/>
        <v>Kibbutzim College of Education, Technology and Arts</v>
      </c>
      <c r="E30" s="141" t="str">
        <f t="shared" si="1"/>
        <v>Israel</v>
      </c>
      <c r="F30" s="139">
        <v>6</v>
      </c>
      <c r="G30" s="139" t="s">
        <v>514</v>
      </c>
      <c r="H30" s="142" t="s">
        <v>529</v>
      </c>
      <c r="I30" s="139" t="s">
        <v>527</v>
      </c>
      <c r="J30" s="143" t="s">
        <v>533</v>
      </c>
      <c r="K30" s="84">
        <v>42799</v>
      </c>
      <c r="L30" s="84">
        <v>42804</v>
      </c>
      <c r="M30" s="85">
        <v>6</v>
      </c>
      <c r="N30" s="86">
        <v>1566</v>
      </c>
      <c r="O30" s="82">
        <f t="shared" si="2"/>
        <v>275</v>
      </c>
      <c r="P30" s="69">
        <f t="shared" si="3"/>
        <v>720</v>
      </c>
      <c r="Q30" s="83">
        <f t="shared" si="6"/>
        <v>995</v>
      </c>
      <c r="R30" s="26" t="str">
        <f t="shared" si="5"/>
        <v/>
      </c>
    </row>
    <row r="31" spans="2:18" s="27" customFormat="1" ht="36" x14ac:dyDescent="0.3">
      <c r="B31" s="139" t="s">
        <v>160</v>
      </c>
      <c r="C31" s="25" t="s">
        <v>7</v>
      </c>
      <c r="D31" s="141" t="str">
        <f t="shared" si="0"/>
        <v>Kibbutzim College of Education, Technology and Arts</v>
      </c>
      <c r="E31" s="141" t="str">
        <f t="shared" si="1"/>
        <v>Israel</v>
      </c>
      <c r="F31" s="139">
        <v>12</v>
      </c>
      <c r="G31" s="139" t="s">
        <v>514</v>
      </c>
      <c r="H31" s="142" t="s">
        <v>529</v>
      </c>
      <c r="I31" s="139" t="s">
        <v>527</v>
      </c>
      <c r="J31" s="143" t="s">
        <v>534</v>
      </c>
      <c r="K31" s="84">
        <v>42892</v>
      </c>
      <c r="L31" s="84">
        <v>42896</v>
      </c>
      <c r="M31" s="85">
        <v>4</v>
      </c>
      <c r="N31" s="86">
        <v>3132</v>
      </c>
      <c r="O31" s="82">
        <f t="shared" si="2"/>
        <v>530</v>
      </c>
      <c r="P31" s="69">
        <f t="shared" si="3"/>
        <v>480</v>
      </c>
      <c r="Q31" s="83">
        <f t="shared" si="6"/>
        <v>1010</v>
      </c>
      <c r="R31" s="26" t="str">
        <f t="shared" si="5"/>
        <v/>
      </c>
    </row>
    <row r="32" spans="2:18" s="27" customFormat="1" ht="36" x14ac:dyDescent="0.3">
      <c r="B32" s="139" t="s">
        <v>160</v>
      </c>
      <c r="C32" s="25" t="s">
        <v>7</v>
      </c>
      <c r="D32" s="141" t="str">
        <f t="shared" si="0"/>
        <v>Kibbutzim College of Education, Technology and Arts</v>
      </c>
      <c r="E32" s="141" t="str">
        <f t="shared" si="1"/>
        <v>Israel</v>
      </c>
      <c r="F32" s="139">
        <v>13</v>
      </c>
      <c r="G32" s="139" t="s">
        <v>514</v>
      </c>
      <c r="H32" s="142" t="s">
        <v>529</v>
      </c>
      <c r="I32" s="139" t="s">
        <v>527</v>
      </c>
      <c r="J32" s="143" t="s">
        <v>542</v>
      </c>
      <c r="K32" s="84">
        <v>42932</v>
      </c>
      <c r="L32" s="84">
        <v>42932</v>
      </c>
      <c r="M32" s="85">
        <v>1</v>
      </c>
      <c r="N32" s="86">
        <v>84</v>
      </c>
      <c r="O32" s="82">
        <f t="shared" si="2"/>
        <v>0</v>
      </c>
      <c r="P32" s="69">
        <f t="shared" si="3"/>
        <v>120</v>
      </c>
      <c r="Q32" s="83">
        <f t="shared" si="6"/>
        <v>120</v>
      </c>
      <c r="R32" s="26" t="str">
        <f t="shared" si="5"/>
        <v/>
      </c>
    </row>
    <row r="33" spans="2:18" s="27" customFormat="1" ht="36" x14ac:dyDescent="0.3">
      <c r="B33" s="139" t="s">
        <v>160</v>
      </c>
      <c r="C33" s="25" t="s">
        <v>7</v>
      </c>
      <c r="D33" s="141" t="str">
        <f t="shared" si="0"/>
        <v>Kibbutzim College of Education, Technology and Arts</v>
      </c>
      <c r="E33" s="141" t="str">
        <f t="shared" si="1"/>
        <v>Israel</v>
      </c>
      <c r="F33" s="139" t="s">
        <v>543</v>
      </c>
      <c r="G33" s="139" t="s">
        <v>514</v>
      </c>
      <c r="H33" s="142" t="s">
        <v>529</v>
      </c>
      <c r="I33" s="139" t="s">
        <v>527</v>
      </c>
      <c r="J33" s="143" t="s">
        <v>530</v>
      </c>
      <c r="K33" s="84">
        <v>43046</v>
      </c>
      <c r="L33" s="84">
        <v>43046</v>
      </c>
      <c r="M33" s="85">
        <v>1</v>
      </c>
      <c r="N33" s="86">
        <v>16</v>
      </c>
      <c r="O33" s="82">
        <f t="shared" si="2"/>
        <v>0</v>
      </c>
      <c r="P33" s="69">
        <f t="shared" si="3"/>
        <v>120</v>
      </c>
      <c r="Q33" s="83">
        <f t="shared" si="6"/>
        <v>120</v>
      </c>
      <c r="R33" s="26" t="str">
        <f t="shared" si="5"/>
        <v/>
      </c>
    </row>
    <row r="34" spans="2:18" s="27" customFormat="1" ht="36" x14ac:dyDescent="0.3">
      <c r="B34" s="139" t="s">
        <v>160</v>
      </c>
      <c r="C34" s="25" t="s">
        <v>7</v>
      </c>
      <c r="D34" s="141" t="str">
        <f t="shared" si="0"/>
        <v>Kibbutzim College of Education, Technology and Arts</v>
      </c>
      <c r="E34" s="141" t="str">
        <f t="shared" si="1"/>
        <v>Israel</v>
      </c>
      <c r="F34" s="139" t="s">
        <v>544</v>
      </c>
      <c r="G34" s="139" t="s">
        <v>514</v>
      </c>
      <c r="H34" s="142" t="s">
        <v>529</v>
      </c>
      <c r="I34" s="139" t="s">
        <v>527</v>
      </c>
      <c r="J34" s="143" t="s">
        <v>530</v>
      </c>
      <c r="K34" s="84">
        <v>43048</v>
      </c>
      <c r="L34" s="84">
        <v>43048</v>
      </c>
      <c r="M34" s="85">
        <v>1</v>
      </c>
      <c r="N34" s="86">
        <v>16</v>
      </c>
      <c r="O34" s="82">
        <f t="shared" si="2"/>
        <v>0</v>
      </c>
      <c r="P34" s="69">
        <f t="shared" si="3"/>
        <v>120</v>
      </c>
      <c r="Q34" s="83">
        <f t="shared" si="6"/>
        <v>120</v>
      </c>
      <c r="R34" s="26" t="str">
        <f t="shared" si="5"/>
        <v/>
      </c>
    </row>
    <row r="35" spans="2:18" s="27" customFormat="1" ht="36" x14ac:dyDescent="0.3">
      <c r="B35" s="139" t="s">
        <v>160</v>
      </c>
      <c r="C35" s="25" t="s">
        <v>7</v>
      </c>
      <c r="D35" s="141" t="str">
        <f t="shared" si="0"/>
        <v>Kibbutzim College of Education, Technology and Arts</v>
      </c>
      <c r="E35" s="141" t="str">
        <f t="shared" si="1"/>
        <v>Israel</v>
      </c>
      <c r="F35" s="139" t="s">
        <v>545</v>
      </c>
      <c r="G35" s="139" t="s">
        <v>514</v>
      </c>
      <c r="H35" s="142" t="s">
        <v>529</v>
      </c>
      <c r="I35" s="139" t="s">
        <v>527</v>
      </c>
      <c r="J35" s="143" t="s">
        <v>530</v>
      </c>
      <c r="K35" s="84">
        <v>43049</v>
      </c>
      <c r="L35" s="84">
        <v>43049</v>
      </c>
      <c r="M35" s="85">
        <v>1</v>
      </c>
      <c r="N35" s="86">
        <v>16</v>
      </c>
      <c r="O35" s="82">
        <f t="shared" si="2"/>
        <v>0</v>
      </c>
      <c r="P35" s="69">
        <f t="shared" si="3"/>
        <v>120</v>
      </c>
      <c r="Q35" s="83">
        <f t="shared" si="6"/>
        <v>120</v>
      </c>
      <c r="R35" s="26" t="str">
        <f t="shared" si="5"/>
        <v/>
      </c>
    </row>
    <row r="36" spans="2:18" s="27" customFormat="1" ht="36" x14ac:dyDescent="0.3">
      <c r="B36" s="139" t="s">
        <v>160</v>
      </c>
      <c r="C36" s="25" t="s">
        <v>7</v>
      </c>
      <c r="D36" s="141" t="str">
        <f t="shared" si="0"/>
        <v>Kibbutzim College of Education, Technology and Arts</v>
      </c>
      <c r="E36" s="141" t="str">
        <f t="shared" si="1"/>
        <v>Israel</v>
      </c>
      <c r="F36" s="139">
        <v>49</v>
      </c>
      <c r="G36" s="139" t="s">
        <v>514</v>
      </c>
      <c r="H36" s="142" t="s">
        <v>529</v>
      </c>
      <c r="I36" s="139" t="s">
        <v>527</v>
      </c>
      <c r="J36" s="143" t="s">
        <v>546</v>
      </c>
      <c r="K36" s="84">
        <v>43090</v>
      </c>
      <c r="L36" s="84">
        <v>43090</v>
      </c>
      <c r="M36" s="85">
        <v>1</v>
      </c>
      <c r="N36" s="86">
        <v>92</v>
      </c>
      <c r="O36" s="82">
        <f t="shared" si="2"/>
        <v>0</v>
      </c>
      <c r="P36" s="69">
        <f t="shared" si="3"/>
        <v>120</v>
      </c>
      <c r="Q36" s="83">
        <f t="shared" si="6"/>
        <v>120</v>
      </c>
      <c r="R36" s="26" t="str">
        <f t="shared" si="5"/>
        <v/>
      </c>
    </row>
    <row r="37" spans="2:18" s="27" customFormat="1" ht="36" x14ac:dyDescent="0.3">
      <c r="B37" s="139" t="s">
        <v>160</v>
      </c>
      <c r="C37" s="25" t="s">
        <v>7</v>
      </c>
      <c r="D37" s="141" t="str">
        <f t="shared" si="0"/>
        <v>Kibbutzim College of Education, Technology and Arts</v>
      </c>
      <c r="E37" s="141" t="str">
        <f t="shared" si="1"/>
        <v>Israel</v>
      </c>
      <c r="F37" s="139">
        <v>50</v>
      </c>
      <c r="G37" s="139" t="s">
        <v>514</v>
      </c>
      <c r="H37" s="142" t="s">
        <v>529</v>
      </c>
      <c r="I37" s="139" t="s">
        <v>527</v>
      </c>
      <c r="J37" s="143" t="s">
        <v>542</v>
      </c>
      <c r="K37" s="84">
        <v>43121</v>
      </c>
      <c r="L37" s="84">
        <v>43121</v>
      </c>
      <c r="M37" s="85">
        <v>1</v>
      </c>
      <c r="N37" s="86">
        <v>84</v>
      </c>
      <c r="O37" s="82">
        <f t="shared" si="2"/>
        <v>0</v>
      </c>
      <c r="P37" s="69">
        <f t="shared" si="3"/>
        <v>120</v>
      </c>
      <c r="Q37" s="83">
        <f t="shared" si="6"/>
        <v>120</v>
      </c>
      <c r="R37" s="26" t="str">
        <f t="shared" si="5"/>
        <v/>
      </c>
    </row>
    <row r="38" spans="2:18" s="27" customFormat="1" ht="36" x14ac:dyDescent="0.3">
      <c r="B38" s="139" t="s">
        <v>160</v>
      </c>
      <c r="C38" s="25" t="s">
        <v>7</v>
      </c>
      <c r="D38" s="141" t="str">
        <f t="shared" si="0"/>
        <v>Kibbutzim College of Education, Technology and Arts</v>
      </c>
      <c r="E38" s="141" t="str">
        <f t="shared" si="1"/>
        <v>Israel</v>
      </c>
      <c r="F38" s="139">
        <v>11</v>
      </c>
      <c r="G38" s="139" t="s">
        <v>494</v>
      </c>
      <c r="H38" s="142" t="s">
        <v>529</v>
      </c>
      <c r="I38" s="139" t="s">
        <v>527</v>
      </c>
      <c r="J38" s="143" t="s">
        <v>534</v>
      </c>
      <c r="K38" s="84">
        <v>42892</v>
      </c>
      <c r="L38" s="84">
        <v>42896</v>
      </c>
      <c r="M38" s="85">
        <v>5</v>
      </c>
      <c r="N38" s="86">
        <v>3132</v>
      </c>
      <c r="O38" s="82">
        <f t="shared" si="2"/>
        <v>530</v>
      </c>
      <c r="P38" s="69">
        <f t="shared" si="3"/>
        <v>600</v>
      </c>
      <c r="Q38" s="83">
        <f t="shared" si="6"/>
        <v>1130</v>
      </c>
      <c r="R38" s="26" t="str">
        <f t="shared" si="5"/>
        <v/>
      </c>
    </row>
    <row r="39" spans="2:18" s="27" customFormat="1" ht="36" x14ac:dyDescent="0.3">
      <c r="B39" s="139" t="s">
        <v>160</v>
      </c>
      <c r="C39" s="25" t="s">
        <v>7</v>
      </c>
      <c r="D39" s="141" t="str">
        <f t="shared" si="0"/>
        <v>Kibbutzim College of Education, Technology and Arts</v>
      </c>
      <c r="E39" s="141" t="str">
        <f t="shared" si="1"/>
        <v>Israel</v>
      </c>
      <c r="F39" s="139">
        <v>14</v>
      </c>
      <c r="G39" s="139" t="s">
        <v>494</v>
      </c>
      <c r="H39" s="142" t="s">
        <v>529</v>
      </c>
      <c r="I39" s="139" t="s">
        <v>527</v>
      </c>
      <c r="J39" s="143" t="s">
        <v>528</v>
      </c>
      <c r="K39" s="84">
        <v>42942</v>
      </c>
      <c r="L39" s="84">
        <v>42943</v>
      </c>
      <c r="M39" s="85">
        <v>2</v>
      </c>
      <c r="N39" s="86">
        <v>4</v>
      </c>
      <c r="O39" s="82">
        <f t="shared" si="2"/>
        <v>0</v>
      </c>
      <c r="P39" s="69">
        <f t="shared" si="3"/>
        <v>240</v>
      </c>
      <c r="Q39" s="83">
        <f t="shared" si="6"/>
        <v>240</v>
      </c>
      <c r="R39" s="26" t="str">
        <f t="shared" si="5"/>
        <v/>
      </c>
    </row>
    <row r="40" spans="2:18" s="27" customFormat="1" ht="36" x14ac:dyDescent="0.3">
      <c r="B40" s="139" t="s">
        <v>160</v>
      </c>
      <c r="C40" s="25" t="s">
        <v>7</v>
      </c>
      <c r="D40" s="141" t="str">
        <f t="shared" si="0"/>
        <v>Kibbutzim College of Education, Technology and Arts</v>
      </c>
      <c r="E40" s="141" t="str">
        <f t="shared" si="1"/>
        <v>Israel</v>
      </c>
      <c r="F40" s="139">
        <v>8</v>
      </c>
      <c r="G40" s="139" t="s">
        <v>484</v>
      </c>
      <c r="H40" s="142" t="s">
        <v>529</v>
      </c>
      <c r="I40" s="139" t="s">
        <v>527</v>
      </c>
      <c r="J40" s="143" t="s">
        <v>530</v>
      </c>
      <c r="K40" s="84">
        <v>42824</v>
      </c>
      <c r="L40" s="84">
        <v>42824</v>
      </c>
      <c r="M40" s="85">
        <v>1</v>
      </c>
      <c r="N40" s="86">
        <v>16</v>
      </c>
      <c r="O40" s="82">
        <f t="shared" si="2"/>
        <v>0</v>
      </c>
      <c r="P40" s="69">
        <f t="shared" si="3"/>
        <v>120</v>
      </c>
      <c r="Q40" s="83">
        <f t="shared" si="6"/>
        <v>120</v>
      </c>
      <c r="R40" s="26" t="str">
        <f t="shared" si="5"/>
        <v/>
      </c>
    </row>
    <row r="41" spans="2:18" s="27" customFormat="1" ht="36" x14ac:dyDescent="0.3">
      <c r="B41" s="139" t="s">
        <v>160</v>
      </c>
      <c r="C41" s="25" t="s">
        <v>7</v>
      </c>
      <c r="D41" s="141" t="str">
        <f t="shared" si="0"/>
        <v>Kibbutzim College of Education, Technology and Arts</v>
      </c>
      <c r="E41" s="141" t="str">
        <f t="shared" si="1"/>
        <v>Israel</v>
      </c>
      <c r="F41" s="139">
        <v>16</v>
      </c>
      <c r="G41" s="139" t="s">
        <v>484</v>
      </c>
      <c r="H41" s="142" t="s">
        <v>529</v>
      </c>
      <c r="I41" s="139" t="s">
        <v>527</v>
      </c>
      <c r="J41" s="143" t="s">
        <v>528</v>
      </c>
      <c r="K41" s="84">
        <v>42942</v>
      </c>
      <c r="L41" s="84">
        <v>42943</v>
      </c>
      <c r="M41" s="85">
        <v>2</v>
      </c>
      <c r="N41" s="86">
        <v>4</v>
      </c>
      <c r="O41" s="82">
        <f t="shared" si="2"/>
        <v>0</v>
      </c>
      <c r="P41" s="69">
        <f t="shared" si="3"/>
        <v>240</v>
      </c>
      <c r="Q41" s="83">
        <f t="shared" si="6"/>
        <v>240</v>
      </c>
      <c r="R41" s="26" t="str">
        <f t="shared" si="5"/>
        <v/>
      </c>
    </row>
    <row r="42" spans="2:18" s="27" customFormat="1" ht="36" x14ac:dyDescent="0.3">
      <c r="B42" s="139" t="s">
        <v>160</v>
      </c>
      <c r="C42" s="25" t="s">
        <v>7</v>
      </c>
      <c r="D42" s="141" t="str">
        <f t="shared" si="0"/>
        <v>Kibbutzim College of Education, Technology and Arts</v>
      </c>
      <c r="E42" s="141" t="str">
        <f t="shared" si="1"/>
        <v>Israel</v>
      </c>
      <c r="F42" s="139">
        <v>30</v>
      </c>
      <c r="G42" s="139" t="s">
        <v>484</v>
      </c>
      <c r="H42" s="142" t="s">
        <v>529</v>
      </c>
      <c r="I42" s="139" t="s">
        <v>527</v>
      </c>
      <c r="J42" s="143" t="s">
        <v>530</v>
      </c>
      <c r="K42" s="84">
        <v>43045</v>
      </c>
      <c r="L42" s="84">
        <v>43045</v>
      </c>
      <c r="M42" s="85">
        <v>1</v>
      </c>
      <c r="N42" s="86">
        <v>16</v>
      </c>
      <c r="O42" s="82">
        <f t="shared" si="2"/>
        <v>0</v>
      </c>
      <c r="P42" s="69">
        <f t="shared" si="3"/>
        <v>120</v>
      </c>
      <c r="Q42" s="83">
        <f t="shared" si="6"/>
        <v>120</v>
      </c>
      <c r="R42" s="26" t="str">
        <f t="shared" si="5"/>
        <v/>
      </c>
    </row>
    <row r="43" spans="2:18" s="27" customFormat="1" ht="36" x14ac:dyDescent="0.3">
      <c r="B43" s="139" t="s">
        <v>160</v>
      </c>
      <c r="C43" s="25" t="s">
        <v>7</v>
      </c>
      <c r="D43" s="141" t="str">
        <f t="shared" si="0"/>
        <v>Kibbutzim College of Education, Technology and Arts</v>
      </c>
      <c r="E43" s="141" t="str">
        <f t="shared" si="1"/>
        <v>Israel</v>
      </c>
      <c r="F43" s="139">
        <v>30</v>
      </c>
      <c r="G43" s="139" t="s">
        <v>484</v>
      </c>
      <c r="H43" s="142" t="s">
        <v>529</v>
      </c>
      <c r="I43" s="139" t="s">
        <v>527</v>
      </c>
      <c r="J43" s="143" t="s">
        <v>530</v>
      </c>
      <c r="K43" s="84">
        <v>43047</v>
      </c>
      <c r="L43" s="84">
        <v>43047</v>
      </c>
      <c r="M43" s="85">
        <v>1</v>
      </c>
      <c r="N43" s="86">
        <v>16</v>
      </c>
      <c r="O43" s="82">
        <f t="shared" si="2"/>
        <v>0</v>
      </c>
      <c r="P43" s="69">
        <f t="shared" si="3"/>
        <v>120</v>
      </c>
      <c r="Q43" s="83">
        <f t="shared" si="6"/>
        <v>120</v>
      </c>
      <c r="R43" s="26" t="str">
        <f t="shared" si="5"/>
        <v/>
      </c>
    </row>
    <row r="44" spans="2:18" s="27" customFormat="1" ht="36" x14ac:dyDescent="0.3">
      <c r="B44" s="139" t="s">
        <v>160</v>
      </c>
      <c r="C44" s="25" t="s">
        <v>7</v>
      </c>
      <c r="D44" s="141" t="str">
        <f t="shared" si="0"/>
        <v>Kibbutzim College of Education, Technology and Arts</v>
      </c>
      <c r="E44" s="141" t="str">
        <f t="shared" si="1"/>
        <v>Israel</v>
      </c>
      <c r="F44" s="139">
        <v>30</v>
      </c>
      <c r="G44" s="139" t="s">
        <v>484</v>
      </c>
      <c r="H44" s="142" t="s">
        <v>529</v>
      </c>
      <c r="I44" s="139" t="s">
        <v>527</v>
      </c>
      <c r="J44" s="143" t="s">
        <v>530</v>
      </c>
      <c r="K44" s="84">
        <v>43049</v>
      </c>
      <c r="L44" s="84">
        <v>43049</v>
      </c>
      <c r="M44" s="85">
        <v>1</v>
      </c>
      <c r="N44" s="86">
        <v>16</v>
      </c>
      <c r="O44" s="82">
        <f t="shared" si="2"/>
        <v>0</v>
      </c>
      <c r="P44" s="69">
        <f t="shared" si="3"/>
        <v>120</v>
      </c>
      <c r="Q44" s="83">
        <f t="shared" si="6"/>
        <v>120</v>
      </c>
      <c r="R44" s="26" t="str">
        <f t="shared" si="5"/>
        <v/>
      </c>
    </row>
    <row r="45" spans="2:18" s="27" customFormat="1" ht="36" x14ac:dyDescent="0.3">
      <c r="B45" s="139" t="s">
        <v>160</v>
      </c>
      <c r="C45" s="25" t="s">
        <v>7</v>
      </c>
      <c r="D45" s="141" t="str">
        <f t="shared" si="0"/>
        <v>Kibbutzim College of Education, Technology and Arts</v>
      </c>
      <c r="E45" s="141" t="str">
        <f t="shared" si="1"/>
        <v>Israel</v>
      </c>
      <c r="F45" s="139">
        <v>48</v>
      </c>
      <c r="G45" s="139" t="s">
        <v>484</v>
      </c>
      <c r="H45" s="142" t="s">
        <v>529</v>
      </c>
      <c r="I45" s="139" t="s">
        <v>527</v>
      </c>
      <c r="J45" s="143" t="s">
        <v>530</v>
      </c>
      <c r="K45" s="84">
        <v>43090</v>
      </c>
      <c r="L45" s="84">
        <v>43090</v>
      </c>
      <c r="M45" s="85">
        <v>1</v>
      </c>
      <c r="N45" s="86">
        <v>92</v>
      </c>
      <c r="O45" s="82">
        <f t="shared" si="2"/>
        <v>0</v>
      </c>
      <c r="P45" s="69">
        <f t="shared" si="3"/>
        <v>120</v>
      </c>
      <c r="Q45" s="83">
        <f t="shared" si="6"/>
        <v>120</v>
      </c>
      <c r="R45" s="26" t="str">
        <f t="shared" si="5"/>
        <v/>
      </c>
    </row>
    <row r="46" spans="2:18" s="27" customFormat="1" ht="36" x14ac:dyDescent="0.3">
      <c r="B46" s="139" t="s">
        <v>160</v>
      </c>
      <c r="C46" s="25" t="s">
        <v>7</v>
      </c>
      <c r="D46" s="141" t="str">
        <f t="shared" si="0"/>
        <v>Kibbutzim College of Education, Technology and Arts</v>
      </c>
      <c r="E46" s="141" t="str">
        <f t="shared" si="1"/>
        <v>Israel</v>
      </c>
      <c r="F46" s="139">
        <v>18</v>
      </c>
      <c r="G46" s="139" t="s">
        <v>547</v>
      </c>
      <c r="H46" s="142" t="s">
        <v>529</v>
      </c>
      <c r="I46" s="139" t="s">
        <v>527</v>
      </c>
      <c r="J46" s="143" t="s">
        <v>528</v>
      </c>
      <c r="K46" s="84">
        <v>42942</v>
      </c>
      <c r="L46" s="84">
        <v>42942</v>
      </c>
      <c r="M46" s="85">
        <v>1</v>
      </c>
      <c r="N46" s="86">
        <v>4</v>
      </c>
      <c r="O46" s="82">
        <f t="shared" si="2"/>
        <v>0</v>
      </c>
      <c r="P46" s="69">
        <f t="shared" si="3"/>
        <v>120</v>
      </c>
      <c r="Q46" s="83">
        <f t="shared" si="6"/>
        <v>120</v>
      </c>
      <c r="R46" s="26" t="str">
        <f t="shared" si="5"/>
        <v/>
      </c>
    </row>
    <row r="47" spans="2:18" s="27" customFormat="1" ht="36" x14ac:dyDescent="0.3">
      <c r="B47" s="139" t="s">
        <v>160</v>
      </c>
      <c r="C47" s="25" t="s">
        <v>7</v>
      </c>
      <c r="D47" s="141" t="str">
        <f t="shared" si="0"/>
        <v>Kibbutzim College of Education, Technology and Arts</v>
      </c>
      <c r="E47" s="141" t="str">
        <f t="shared" si="1"/>
        <v>Israel</v>
      </c>
      <c r="F47" s="139">
        <v>34</v>
      </c>
      <c r="G47" s="139" t="s">
        <v>547</v>
      </c>
      <c r="H47" s="142" t="s">
        <v>529</v>
      </c>
      <c r="I47" s="139" t="s">
        <v>527</v>
      </c>
      <c r="J47" s="143" t="s">
        <v>530</v>
      </c>
      <c r="K47" s="84">
        <v>43045</v>
      </c>
      <c r="L47" s="84">
        <v>43045</v>
      </c>
      <c r="M47" s="85">
        <v>1</v>
      </c>
      <c r="N47" s="86">
        <v>16</v>
      </c>
      <c r="O47" s="82">
        <f t="shared" si="2"/>
        <v>0</v>
      </c>
      <c r="P47" s="69">
        <f t="shared" si="3"/>
        <v>120</v>
      </c>
      <c r="Q47" s="83">
        <f t="shared" si="6"/>
        <v>120</v>
      </c>
      <c r="R47" s="26" t="str">
        <f t="shared" si="5"/>
        <v/>
      </c>
    </row>
    <row r="48" spans="2:18" s="27" customFormat="1" ht="36" x14ac:dyDescent="0.3">
      <c r="B48" s="139" t="s">
        <v>160</v>
      </c>
      <c r="C48" s="25" t="s">
        <v>7</v>
      </c>
      <c r="D48" s="141" t="str">
        <f t="shared" si="0"/>
        <v>Kibbutzim College of Education, Technology and Arts</v>
      </c>
      <c r="E48" s="141" t="str">
        <f t="shared" si="1"/>
        <v>Israel</v>
      </c>
      <c r="F48" s="139">
        <v>32</v>
      </c>
      <c r="G48" s="139" t="s">
        <v>479</v>
      </c>
      <c r="H48" s="142" t="s">
        <v>529</v>
      </c>
      <c r="I48" s="139" t="s">
        <v>527</v>
      </c>
      <c r="J48" s="143" t="s">
        <v>530</v>
      </c>
      <c r="K48" s="84">
        <v>43045</v>
      </c>
      <c r="L48" s="84">
        <v>43045</v>
      </c>
      <c r="M48" s="85">
        <v>1</v>
      </c>
      <c r="N48" s="86">
        <v>16</v>
      </c>
      <c r="O48" s="82">
        <f t="shared" si="2"/>
        <v>0</v>
      </c>
      <c r="P48" s="69">
        <f t="shared" si="3"/>
        <v>120</v>
      </c>
      <c r="Q48" s="83">
        <f t="shared" si="6"/>
        <v>120</v>
      </c>
      <c r="R48" s="26" t="str">
        <f t="shared" si="5"/>
        <v/>
      </c>
    </row>
    <row r="49" spans="2:18" s="27" customFormat="1" ht="36" x14ac:dyDescent="0.3">
      <c r="B49" s="139" t="s">
        <v>160</v>
      </c>
      <c r="C49" s="25" t="s">
        <v>7</v>
      </c>
      <c r="D49" s="141" t="str">
        <f t="shared" si="0"/>
        <v>Kibbutzim College of Education, Technology and Arts</v>
      </c>
      <c r="E49" s="141" t="str">
        <f t="shared" si="1"/>
        <v>Israel</v>
      </c>
      <c r="F49" s="139">
        <v>37</v>
      </c>
      <c r="G49" s="139" t="s">
        <v>514</v>
      </c>
      <c r="H49" s="142" t="s">
        <v>529</v>
      </c>
      <c r="I49" s="139" t="s">
        <v>527</v>
      </c>
      <c r="J49" s="143" t="s">
        <v>548</v>
      </c>
      <c r="K49" s="84">
        <v>43170</v>
      </c>
      <c r="L49" s="84">
        <v>43170</v>
      </c>
      <c r="M49" s="85">
        <v>1</v>
      </c>
      <c r="N49" s="86">
        <v>5</v>
      </c>
      <c r="O49" s="82">
        <f t="shared" si="2"/>
        <v>0</v>
      </c>
      <c r="P49" s="69">
        <f t="shared" si="3"/>
        <v>120</v>
      </c>
      <c r="Q49" s="83">
        <f t="shared" si="6"/>
        <v>120</v>
      </c>
      <c r="R49" s="26" t="str">
        <f t="shared" si="5"/>
        <v/>
      </c>
    </row>
    <row r="50" spans="2:18" s="27" customFormat="1" ht="36" x14ac:dyDescent="0.3">
      <c r="B50" s="139" t="s">
        <v>160</v>
      </c>
      <c r="C50" s="25" t="s">
        <v>7</v>
      </c>
      <c r="D50" s="141" t="str">
        <f t="shared" si="0"/>
        <v>Kibbutzim College of Education, Technology and Arts</v>
      </c>
      <c r="E50" s="141" t="str">
        <f t="shared" si="1"/>
        <v>Israel</v>
      </c>
      <c r="F50" s="139">
        <v>38</v>
      </c>
      <c r="G50" s="139" t="s">
        <v>531</v>
      </c>
      <c r="H50" s="142" t="s">
        <v>192</v>
      </c>
      <c r="I50" s="139" t="s">
        <v>527</v>
      </c>
      <c r="J50" s="143" t="s">
        <v>535</v>
      </c>
      <c r="K50" s="84">
        <v>43409</v>
      </c>
      <c r="L50" s="84">
        <v>43409</v>
      </c>
      <c r="M50" s="85">
        <v>1</v>
      </c>
      <c r="N50" s="86">
        <v>7</v>
      </c>
      <c r="O50" s="82">
        <f t="shared" si="2"/>
        <v>0</v>
      </c>
      <c r="P50" s="69">
        <f t="shared" si="3"/>
        <v>120</v>
      </c>
      <c r="Q50" s="83">
        <f t="shared" si="6"/>
        <v>120</v>
      </c>
      <c r="R50" s="26" t="str">
        <f t="shared" si="5"/>
        <v/>
      </c>
    </row>
    <row r="51" spans="2:18" s="27" customFormat="1" ht="36" x14ac:dyDescent="0.3">
      <c r="B51" s="139" t="s">
        <v>160</v>
      </c>
      <c r="C51" s="25" t="s">
        <v>7</v>
      </c>
      <c r="D51" s="141" t="str">
        <f t="shared" si="0"/>
        <v>Kibbutzim College of Education, Technology and Arts</v>
      </c>
      <c r="E51" s="141" t="str">
        <f t="shared" si="1"/>
        <v>Israel</v>
      </c>
      <c r="F51" s="139">
        <v>39</v>
      </c>
      <c r="G51" s="139" t="s">
        <v>531</v>
      </c>
      <c r="H51" s="142" t="s">
        <v>192</v>
      </c>
      <c r="I51" s="139" t="s">
        <v>527</v>
      </c>
      <c r="J51" s="143" t="s">
        <v>549</v>
      </c>
      <c r="K51" s="84">
        <v>43417</v>
      </c>
      <c r="L51" s="84">
        <v>43417</v>
      </c>
      <c r="M51" s="85">
        <v>1</v>
      </c>
      <c r="N51" s="86">
        <v>29</v>
      </c>
      <c r="O51" s="82">
        <f t="shared" si="2"/>
        <v>0</v>
      </c>
      <c r="P51" s="69">
        <f t="shared" si="3"/>
        <v>120</v>
      </c>
      <c r="Q51" s="83">
        <f t="shared" si="6"/>
        <v>120</v>
      </c>
      <c r="R51" s="26" t="str">
        <f t="shared" si="5"/>
        <v/>
      </c>
    </row>
    <row r="52" spans="2:18" s="27" customFormat="1" ht="36" x14ac:dyDescent="0.3">
      <c r="B52" s="139" t="s">
        <v>160</v>
      </c>
      <c r="C52" s="25" t="s">
        <v>7</v>
      </c>
      <c r="D52" s="141" t="str">
        <f t="shared" si="0"/>
        <v>Kibbutzim College of Education, Technology and Arts</v>
      </c>
      <c r="E52" s="141" t="str">
        <f t="shared" si="1"/>
        <v>Israel</v>
      </c>
      <c r="F52" s="139">
        <v>40</v>
      </c>
      <c r="G52" s="139" t="s">
        <v>531</v>
      </c>
      <c r="H52" s="142" t="s">
        <v>192</v>
      </c>
      <c r="I52" s="139" t="s">
        <v>527</v>
      </c>
      <c r="J52" s="143" t="s">
        <v>549</v>
      </c>
      <c r="K52" s="84">
        <v>42988</v>
      </c>
      <c r="L52" s="84">
        <v>42988</v>
      </c>
      <c r="M52" s="85">
        <v>1</v>
      </c>
      <c r="N52" s="86">
        <v>29</v>
      </c>
      <c r="O52" s="82">
        <f t="shared" si="2"/>
        <v>0</v>
      </c>
      <c r="P52" s="69">
        <f t="shared" si="3"/>
        <v>120</v>
      </c>
      <c r="Q52" s="83">
        <f t="shared" si="6"/>
        <v>120</v>
      </c>
      <c r="R52" s="26" t="str">
        <f t="shared" si="5"/>
        <v/>
      </c>
    </row>
    <row r="53" spans="2:18" s="27" customFormat="1" ht="36" x14ac:dyDescent="0.3">
      <c r="B53" s="139" t="s">
        <v>160</v>
      </c>
      <c r="C53" s="25" t="s">
        <v>7</v>
      </c>
      <c r="D53" s="141" t="str">
        <f t="shared" si="0"/>
        <v>Kibbutzim College of Education, Technology and Arts</v>
      </c>
      <c r="E53" s="141" t="str">
        <f t="shared" si="1"/>
        <v>Israel</v>
      </c>
      <c r="F53" s="139">
        <v>41</v>
      </c>
      <c r="G53" s="139" t="s">
        <v>531</v>
      </c>
      <c r="H53" s="142" t="s">
        <v>192</v>
      </c>
      <c r="I53" s="139" t="s">
        <v>527</v>
      </c>
      <c r="J53" s="143" t="s">
        <v>550</v>
      </c>
      <c r="K53" s="84">
        <v>43149</v>
      </c>
      <c r="L53" s="84">
        <v>43149</v>
      </c>
      <c r="M53" s="85">
        <v>1</v>
      </c>
      <c r="N53" s="86">
        <v>54</v>
      </c>
      <c r="O53" s="82">
        <f t="shared" si="2"/>
        <v>0</v>
      </c>
      <c r="P53" s="69">
        <f t="shared" si="3"/>
        <v>120</v>
      </c>
      <c r="Q53" s="83">
        <f t="shared" si="6"/>
        <v>120</v>
      </c>
      <c r="R53" s="26" t="str">
        <f t="shared" si="5"/>
        <v/>
      </c>
    </row>
    <row r="54" spans="2:18" s="27" customFormat="1" ht="36" x14ac:dyDescent="0.3">
      <c r="B54" s="139" t="s">
        <v>160</v>
      </c>
      <c r="C54" s="25" t="s">
        <v>7</v>
      </c>
      <c r="D54" s="141" t="str">
        <f t="shared" si="0"/>
        <v>Kibbutzim College of Education, Technology and Arts</v>
      </c>
      <c r="E54" s="141" t="str">
        <f t="shared" si="1"/>
        <v>Israel</v>
      </c>
      <c r="F54" s="139">
        <v>42</v>
      </c>
      <c r="G54" s="139" t="s">
        <v>531</v>
      </c>
      <c r="H54" s="142" t="s">
        <v>192</v>
      </c>
      <c r="I54" s="139" t="s">
        <v>527</v>
      </c>
      <c r="J54" s="143" t="s">
        <v>535</v>
      </c>
      <c r="K54" s="84">
        <v>43165</v>
      </c>
      <c r="L54" s="84">
        <v>43165</v>
      </c>
      <c r="M54" s="85">
        <v>1</v>
      </c>
      <c r="N54" s="86">
        <v>7</v>
      </c>
      <c r="O54" s="82">
        <f t="shared" si="2"/>
        <v>0</v>
      </c>
      <c r="P54" s="69">
        <f t="shared" si="3"/>
        <v>120</v>
      </c>
      <c r="Q54" s="83">
        <f t="shared" si="6"/>
        <v>120</v>
      </c>
      <c r="R54" s="26" t="str">
        <f t="shared" si="5"/>
        <v/>
      </c>
    </row>
    <row r="55" spans="2:18" s="27" customFormat="1" ht="36" x14ac:dyDescent="0.3">
      <c r="B55" s="139" t="s">
        <v>160</v>
      </c>
      <c r="C55" s="25" t="s">
        <v>7</v>
      </c>
      <c r="D55" s="141" t="str">
        <f t="shared" si="0"/>
        <v>Kibbutzim College of Education, Technology and Arts</v>
      </c>
      <c r="E55" s="141" t="str">
        <f t="shared" si="1"/>
        <v>Israel</v>
      </c>
      <c r="F55" s="139">
        <v>43</v>
      </c>
      <c r="G55" s="139" t="s">
        <v>531</v>
      </c>
      <c r="H55" s="142" t="s">
        <v>192</v>
      </c>
      <c r="I55" s="139" t="s">
        <v>527</v>
      </c>
      <c r="J55" s="143" t="s">
        <v>535</v>
      </c>
      <c r="K55" s="84">
        <v>43128</v>
      </c>
      <c r="L55" s="84">
        <v>43128</v>
      </c>
      <c r="M55" s="85">
        <v>1</v>
      </c>
      <c r="N55" s="86">
        <v>7</v>
      </c>
      <c r="O55" s="82">
        <f t="shared" si="2"/>
        <v>0</v>
      </c>
      <c r="P55" s="69">
        <f t="shared" si="3"/>
        <v>120</v>
      </c>
      <c r="Q55" s="83">
        <f t="shared" si="6"/>
        <v>120</v>
      </c>
      <c r="R55" s="26" t="str">
        <f t="shared" si="5"/>
        <v/>
      </c>
    </row>
    <row r="56" spans="2:18" s="27" customFormat="1" ht="36" x14ac:dyDescent="0.3">
      <c r="B56" s="139" t="s">
        <v>160</v>
      </c>
      <c r="C56" s="25" t="s">
        <v>7</v>
      </c>
      <c r="D56" s="141" t="str">
        <f t="shared" si="0"/>
        <v>Kibbutzim College of Education, Technology and Arts</v>
      </c>
      <c r="E56" s="141" t="str">
        <f t="shared" si="1"/>
        <v>Israel</v>
      </c>
      <c r="F56" s="139">
        <v>44</v>
      </c>
      <c r="G56" s="139" t="s">
        <v>531</v>
      </c>
      <c r="H56" s="142" t="s">
        <v>192</v>
      </c>
      <c r="I56" s="139" t="s">
        <v>527</v>
      </c>
      <c r="J56" s="143" t="s">
        <v>535</v>
      </c>
      <c r="K56" s="84">
        <v>43159</v>
      </c>
      <c r="L56" s="84">
        <v>43159</v>
      </c>
      <c r="M56" s="85">
        <v>1</v>
      </c>
      <c r="N56" s="86">
        <v>7</v>
      </c>
      <c r="O56" s="82">
        <f t="shared" si="2"/>
        <v>0</v>
      </c>
      <c r="P56" s="69">
        <f t="shared" si="3"/>
        <v>120</v>
      </c>
      <c r="Q56" s="83">
        <f t="shared" si="6"/>
        <v>120</v>
      </c>
      <c r="R56" s="26" t="str">
        <f t="shared" si="5"/>
        <v/>
      </c>
    </row>
    <row r="57" spans="2:18" s="27" customFormat="1" ht="36" x14ac:dyDescent="0.3">
      <c r="B57" s="139" t="s">
        <v>160</v>
      </c>
      <c r="C57" s="25" t="s">
        <v>7</v>
      </c>
      <c r="D57" s="141" t="str">
        <f t="shared" si="0"/>
        <v>Kibbutzim College of Education, Technology and Arts</v>
      </c>
      <c r="E57" s="141" t="str">
        <f t="shared" si="1"/>
        <v>Israel</v>
      </c>
      <c r="F57" s="139">
        <v>45</v>
      </c>
      <c r="G57" s="139" t="s">
        <v>531</v>
      </c>
      <c r="H57" s="142" t="s">
        <v>192</v>
      </c>
      <c r="I57" s="139" t="s">
        <v>527</v>
      </c>
      <c r="J57" s="143" t="s">
        <v>535</v>
      </c>
      <c r="K57" s="84">
        <v>43079</v>
      </c>
      <c r="L57" s="84">
        <v>43079</v>
      </c>
      <c r="M57" s="85">
        <v>1</v>
      </c>
      <c r="N57" s="86">
        <v>7</v>
      </c>
      <c r="O57" s="82">
        <f t="shared" si="2"/>
        <v>0</v>
      </c>
      <c r="P57" s="69">
        <f t="shared" si="3"/>
        <v>120</v>
      </c>
      <c r="Q57" s="83">
        <f t="shared" si="6"/>
        <v>120</v>
      </c>
      <c r="R57" s="26" t="str">
        <f t="shared" si="5"/>
        <v/>
      </c>
    </row>
    <row r="58" spans="2:18" s="27" customFormat="1" ht="36" x14ac:dyDescent="0.3">
      <c r="B58" s="139" t="s">
        <v>160</v>
      </c>
      <c r="C58" s="25" t="s">
        <v>7</v>
      </c>
      <c r="D58" s="141" t="str">
        <f t="shared" si="0"/>
        <v>Kibbutzim College of Education, Technology and Arts</v>
      </c>
      <c r="E58" s="141" t="str">
        <f t="shared" si="1"/>
        <v>Israel</v>
      </c>
      <c r="F58" s="139">
        <v>46</v>
      </c>
      <c r="G58" s="139" t="s">
        <v>531</v>
      </c>
      <c r="H58" s="142" t="s">
        <v>192</v>
      </c>
      <c r="I58" s="139" t="s">
        <v>527</v>
      </c>
      <c r="J58" s="143" t="s">
        <v>535</v>
      </c>
      <c r="K58" s="84">
        <v>43044</v>
      </c>
      <c r="L58" s="84">
        <v>43044</v>
      </c>
      <c r="M58" s="85">
        <v>1</v>
      </c>
      <c r="N58" s="86">
        <v>7</v>
      </c>
      <c r="O58" s="82">
        <f t="shared" si="2"/>
        <v>0</v>
      </c>
      <c r="P58" s="69">
        <f t="shared" si="3"/>
        <v>120</v>
      </c>
      <c r="Q58" s="83">
        <f t="shared" si="6"/>
        <v>120</v>
      </c>
      <c r="R58" s="26" t="str">
        <f t="shared" si="5"/>
        <v/>
      </c>
    </row>
    <row r="59" spans="2:18" s="27" customFormat="1" ht="36" x14ac:dyDescent="0.3">
      <c r="B59" s="139" t="s">
        <v>160</v>
      </c>
      <c r="C59" s="25" t="s">
        <v>7</v>
      </c>
      <c r="D59" s="141" t="str">
        <f t="shared" si="0"/>
        <v>Kibbutzim College of Education, Technology and Arts</v>
      </c>
      <c r="E59" s="141" t="str">
        <f t="shared" si="1"/>
        <v>Israel</v>
      </c>
      <c r="F59" s="139">
        <v>47</v>
      </c>
      <c r="G59" s="139" t="s">
        <v>531</v>
      </c>
      <c r="H59" s="142" t="s">
        <v>192</v>
      </c>
      <c r="I59" s="139" t="s">
        <v>527</v>
      </c>
      <c r="J59" s="143" t="s">
        <v>551</v>
      </c>
      <c r="K59" s="84">
        <v>43129</v>
      </c>
      <c r="L59" s="84">
        <v>43129</v>
      </c>
      <c r="M59" s="85">
        <v>1</v>
      </c>
      <c r="N59" s="86">
        <v>24</v>
      </c>
      <c r="O59" s="82">
        <f t="shared" si="2"/>
        <v>0</v>
      </c>
      <c r="P59" s="69">
        <f t="shared" si="3"/>
        <v>120</v>
      </c>
      <c r="Q59" s="83">
        <f t="shared" si="6"/>
        <v>120</v>
      </c>
      <c r="R59" s="26" t="str">
        <f t="shared" si="5"/>
        <v/>
      </c>
    </row>
    <row r="60" spans="2:18" s="27" customFormat="1" ht="36" x14ac:dyDescent="0.3">
      <c r="B60" s="139" t="s">
        <v>160</v>
      </c>
      <c r="C60" s="25" t="s">
        <v>7</v>
      </c>
      <c r="D60" s="141" t="str">
        <f t="shared" si="0"/>
        <v>Kibbutzim College of Education, Technology and Arts</v>
      </c>
      <c r="E60" s="141" t="str">
        <f t="shared" si="1"/>
        <v>Israel</v>
      </c>
      <c r="F60" s="139">
        <v>48</v>
      </c>
      <c r="G60" s="139" t="s">
        <v>531</v>
      </c>
      <c r="H60" s="142" t="s">
        <v>192</v>
      </c>
      <c r="I60" s="139" t="s">
        <v>527</v>
      </c>
      <c r="J60" s="143" t="s">
        <v>535</v>
      </c>
      <c r="K60" s="84">
        <v>43165</v>
      </c>
      <c r="L60" s="84">
        <v>43165</v>
      </c>
      <c r="M60" s="85">
        <v>1</v>
      </c>
      <c r="N60" s="86">
        <v>7</v>
      </c>
      <c r="O60" s="82">
        <f t="shared" si="2"/>
        <v>0</v>
      </c>
      <c r="P60" s="69">
        <f t="shared" si="3"/>
        <v>120</v>
      </c>
      <c r="Q60" s="83">
        <f t="shared" si="6"/>
        <v>120</v>
      </c>
      <c r="R60" s="26" t="str">
        <f t="shared" si="5"/>
        <v/>
      </c>
    </row>
    <row r="61" spans="2:18" s="27" customFormat="1" ht="36" x14ac:dyDescent="0.3">
      <c r="B61" s="139" t="s">
        <v>160</v>
      </c>
      <c r="C61" s="25" t="s">
        <v>7</v>
      </c>
      <c r="D61" s="141" t="str">
        <f t="shared" si="0"/>
        <v>Kibbutzim College of Education, Technology and Arts</v>
      </c>
      <c r="E61" s="141" t="str">
        <f t="shared" si="1"/>
        <v>Israel</v>
      </c>
      <c r="F61" s="139">
        <v>49</v>
      </c>
      <c r="G61" s="139" t="s">
        <v>531</v>
      </c>
      <c r="H61" s="142" t="s">
        <v>192</v>
      </c>
      <c r="I61" s="139" t="s">
        <v>527</v>
      </c>
      <c r="J61" s="143" t="s">
        <v>551</v>
      </c>
      <c r="K61" s="84">
        <v>43129</v>
      </c>
      <c r="L61" s="84">
        <v>43129</v>
      </c>
      <c r="M61" s="85">
        <v>1</v>
      </c>
      <c r="N61" s="86">
        <v>24</v>
      </c>
      <c r="O61" s="82">
        <f t="shared" si="2"/>
        <v>0</v>
      </c>
      <c r="P61" s="69">
        <f t="shared" si="3"/>
        <v>120</v>
      </c>
      <c r="Q61" s="83">
        <f t="shared" si="6"/>
        <v>120</v>
      </c>
      <c r="R61" s="26" t="str">
        <f t="shared" si="5"/>
        <v/>
      </c>
    </row>
    <row r="62" spans="2:18" s="27" customFormat="1" ht="36" x14ac:dyDescent="0.3">
      <c r="B62" s="139" t="s">
        <v>160</v>
      </c>
      <c r="C62" s="25" t="s">
        <v>7</v>
      </c>
      <c r="D62" s="141" t="str">
        <f t="shared" si="0"/>
        <v>Kibbutzim College of Education, Technology and Arts</v>
      </c>
      <c r="E62" s="141" t="str">
        <f t="shared" si="1"/>
        <v>Israel</v>
      </c>
      <c r="F62" s="139">
        <v>50</v>
      </c>
      <c r="G62" s="139" t="s">
        <v>531</v>
      </c>
      <c r="H62" s="142" t="s">
        <v>192</v>
      </c>
      <c r="I62" s="139" t="s">
        <v>527</v>
      </c>
      <c r="J62" s="143" t="s">
        <v>552</v>
      </c>
      <c r="K62" s="84">
        <v>43178</v>
      </c>
      <c r="L62" s="84">
        <v>43183</v>
      </c>
      <c r="M62" s="85">
        <v>6</v>
      </c>
      <c r="N62" s="86">
        <v>3746</v>
      </c>
      <c r="O62" s="82">
        <f t="shared" si="2"/>
        <v>530</v>
      </c>
      <c r="P62" s="69">
        <f t="shared" si="3"/>
        <v>720</v>
      </c>
      <c r="Q62" s="83">
        <f t="shared" si="6"/>
        <v>1250</v>
      </c>
      <c r="R62" s="26" t="str">
        <f t="shared" si="5"/>
        <v/>
      </c>
    </row>
    <row r="63" spans="2:18" s="27" customFormat="1" ht="36" x14ac:dyDescent="0.3">
      <c r="B63" s="139" t="s">
        <v>160</v>
      </c>
      <c r="C63" s="25" t="s">
        <v>7</v>
      </c>
      <c r="D63" s="141" t="str">
        <f t="shared" si="0"/>
        <v>Kibbutzim College of Education, Technology and Arts</v>
      </c>
      <c r="E63" s="141" t="str">
        <f t="shared" si="1"/>
        <v>Israel</v>
      </c>
      <c r="F63" s="139">
        <v>51</v>
      </c>
      <c r="G63" s="139" t="s">
        <v>494</v>
      </c>
      <c r="H63" s="142" t="s">
        <v>192</v>
      </c>
      <c r="I63" s="139" t="s">
        <v>527</v>
      </c>
      <c r="J63" s="143" t="s">
        <v>542</v>
      </c>
      <c r="K63" s="84">
        <v>42718</v>
      </c>
      <c r="L63" s="84">
        <v>42718</v>
      </c>
      <c r="M63" s="85">
        <v>1</v>
      </c>
      <c r="N63" s="86">
        <v>85</v>
      </c>
      <c r="O63" s="82">
        <f t="shared" si="2"/>
        <v>0</v>
      </c>
      <c r="P63" s="69">
        <f t="shared" si="3"/>
        <v>120</v>
      </c>
      <c r="Q63" s="83">
        <f t="shared" si="6"/>
        <v>120</v>
      </c>
      <c r="R63" s="26" t="str">
        <f t="shared" si="5"/>
        <v/>
      </c>
    </row>
    <row r="64" spans="2:18" s="27" customFormat="1" ht="36" x14ac:dyDescent="0.3">
      <c r="B64" s="139" t="s">
        <v>160</v>
      </c>
      <c r="C64" s="25" t="s">
        <v>7</v>
      </c>
      <c r="D64" s="141" t="str">
        <f t="shared" si="0"/>
        <v>Kibbutzim College of Education, Technology and Arts</v>
      </c>
      <c r="E64" s="141" t="str">
        <f t="shared" si="1"/>
        <v>Israel</v>
      </c>
      <c r="F64" s="139">
        <v>52</v>
      </c>
      <c r="G64" s="139" t="s">
        <v>494</v>
      </c>
      <c r="H64" s="142" t="s">
        <v>192</v>
      </c>
      <c r="I64" s="139" t="s">
        <v>527</v>
      </c>
      <c r="J64" s="143" t="s">
        <v>552</v>
      </c>
      <c r="K64" s="84">
        <v>43178</v>
      </c>
      <c r="L64" s="84">
        <v>43183</v>
      </c>
      <c r="M64" s="85">
        <v>6</v>
      </c>
      <c r="N64" s="86">
        <v>3746</v>
      </c>
      <c r="O64" s="82">
        <f t="shared" si="2"/>
        <v>530</v>
      </c>
      <c r="P64" s="69">
        <f t="shared" si="3"/>
        <v>720</v>
      </c>
      <c r="Q64" s="83">
        <f t="shared" si="6"/>
        <v>1250</v>
      </c>
      <c r="R64" s="26" t="str">
        <f t="shared" si="5"/>
        <v/>
      </c>
    </row>
    <row r="65" spans="2:18" s="27" customFormat="1" ht="36" x14ac:dyDescent="0.3">
      <c r="B65" s="139" t="s">
        <v>160</v>
      </c>
      <c r="C65" s="25" t="s">
        <v>7</v>
      </c>
      <c r="D65" s="141" t="str">
        <f t="shared" si="0"/>
        <v>Kibbutzim College of Education, Technology and Arts</v>
      </c>
      <c r="E65" s="141" t="str">
        <f t="shared" si="1"/>
        <v>Israel</v>
      </c>
      <c r="F65" s="139">
        <v>53</v>
      </c>
      <c r="G65" s="139" t="s">
        <v>484</v>
      </c>
      <c r="H65" s="142" t="s">
        <v>192</v>
      </c>
      <c r="I65" s="139" t="s">
        <v>527</v>
      </c>
      <c r="J65" s="143" t="s">
        <v>552</v>
      </c>
      <c r="K65" s="84">
        <v>43178</v>
      </c>
      <c r="L65" s="84">
        <v>43183</v>
      </c>
      <c r="M65" s="85">
        <v>6</v>
      </c>
      <c r="N65" s="86">
        <v>3746</v>
      </c>
      <c r="O65" s="82">
        <f t="shared" si="2"/>
        <v>530</v>
      </c>
      <c r="P65" s="69">
        <f t="shared" si="3"/>
        <v>720</v>
      </c>
      <c r="Q65" s="83">
        <f t="shared" si="6"/>
        <v>1250</v>
      </c>
      <c r="R65" s="26" t="str">
        <f t="shared" si="5"/>
        <v/>
      </c>
    </row>
    <row r="66" spans="2:18" s="27" customFormat="1" ht="36" x14ac:dyDescent="0.3">
      <c r="B66" s="139" t="s">
        <v>160</v>
      </c>
      <c r="C66" s="25" t="s">
        <v>7</v>
      </c>
      <c r="D66" s="141" t="str">
        <f t="shared" si="0"/>
        <v>Kibbutzim College of Education, Technology and Arts</v>
      </c>
      <c r="E66" s="141" t="str">
        <f t="shared" si="1"/>
        <v>Israel</v>
      </c>
      <c r="F66" s="139">
        <v>54</v>
      </c>
      <c r="G66" s="139" t="s">
        <v>484</v>
      </c>
      <c r="H66" s="142" t="s">
        <v>192</v>
      </c>
      <c r="I66" s="139" t="s">
        <v>527</v>
      </c>
      <c r="J66" s="143" t="s">
        <v>535</v>
      </c>
      <c r="K66" s="84">
        <v>43128</v>
      </c>
      <c r="L66" s="84">
        <v>43128</v>
      </c>
      <c r="M66" s="85">
        <v>1</v>
      </c>
      <c r="N66" s="86">
        <v>7</v>
      </c>
      <c r="O66" s="82">
        <f t="shared" si="2"/>
        <v>0</v>
      </c>
      <c r="P66" s="69">
        <f t="shared" si="3"/>
        <v>120</v>
      </c>
      <c r="Q66" s="83">
        <f t="shared" si="6"/>
        <v>120</v>
      </c>
      <c r="R66" s="26" t="str">
        <f t="shared" si="5"/>
        <v/>
      </c>
    </row>
    <row r="67" spans="2:18" s="27" customFormat="1" ht="36" x14ac:dyDescent="0.3">
      <c r="B67" s="139" t="s">
        <v>160</v>
      </c>
      <c r="C67" s="25" t="s">
        <v>7</v>
      </c>
      <c r="D67" s="141" t="str">
        <f t="shared" si="0"/>
        <v>Kibbutzim College of Education, Technology and Arts</v>
      </c>
      <c r="E67" s="141" t="str">
        <f t="shared" si="1"/>
        <v>Israel</v>
      </c>
      <c r="F67" s="139">
        <v>55</v>
      </c>
      <c r="G67" s="139" t="s">
        <v>537</v>
      </c>
      <c r="H67" s="142" t="s">
        <v>192</v>
      </c>
      <c r="I67" s="139" t="s">
        <v>527</v>
      </c>
      <c r="J67" s="143" t="s">
        <v>552</v>
      </c>
      <c r="K67" s="84">
        <v>43178</v>
      </c>
      <c r="L67" s="84">
        <v>43183</v>
      </c>
      <c r="M67" s="85">
        <v>6</v>
      </c>
      <c r="N67" s="86">
        <v>3746</v>
      </c>
      <c r="O67" s="82">
        <f t="shared" si="2"/>
        <v>530</v>
      </c>
      <c r="P67" s="69">
        <f t="shared" si="3"/>
        <v>720</v>
      </c>
      <c r="Q67" s="83">
        <f t="shared" si="6"/>
        <v>1250</v>
      </c>
      <c r="R67" s="26" t="str">
        <f t="shared" si="5"/>
        <v/>
      </c>
    </row>
    <row r="68" spans="2:18" s="27" customFormat="1" ht="36" x14ac:dyDescent="0.3">
      <c r="B68" s="139" t="s">
        <v>160</v>
      </c>
      <c r="C68" s="25" t="s">
        <v>7</v>
      </c>
      <c r="D68" s="141" t="str">
        <f t="shared" si="0"/>
        <v>Kibbutzim College of Education, Technology and Arts</v>
      </c>
      <c r="E68" s="141" t="str">
        <f t="shared" si="1"/>
        <v>Israel</v>
      </c>
      <c r="F68" s="139">
        <v>56</v>
      </c>
      <c r="G68" s="139" t="s">
        <v>553</v>
      </c>
      <c r="H68" s="142" t="s">
        <v>193</v>
      </c>
      <c r="I68" s="139" t="s">
        <v>527</v>
      </c>
      <c r="J68" s="143" t="s">
        <v>552</v>
      </c>
      <c r="K68" s="84">
        <v>43170</v>
      </c>
      <c r="L68" s="84">
        <v>43183</v>
      </c>
      <c r="M68" s="85">
        <v>14</v>
      </c>
      <c r="N68" s="86">
        <v>3746</v>
      </c>
      <c r="O68" s="82">
        <f t="shared" si="2"/>
        <v>530</v>
      </c>
      <c r="P68" s="69">
        <f t="shared" si="3"/>
        <v>770</v>
      </c>
      <c r="Q68" s="83">
        <f t="shared" si="6"/>
        <v>1300</v>
      </c>
      <c r="R68" s="26" t="str">
        <f t="shared" si="5"/>
        <v/>
      </c>
    </row>
    <row r="69" spans="2:18" s="27" customFormat="1" ht="36" x14ac:dyDescent="0.3">
      <c r="B69" s="139" t="s">
        <v>160</v>
      </c>
      <c r="C69" s="25" t="s">
        <v>7</v>
      </c>
      <c r="D69" s="141" t="str">
        <f t="shared" si="0"/>
        <v>Kibbutzim College of Education, Technology and Arts</v>
      </c>
      <c r="E69" s="141" t="str">
        <f t="shared" si="1"/>
        <v>Israel</v>
      </c>
      <c r="F69" s="139">
        <v>57</v>
      </c>
      <c r="G69" s="139" t="s">
        <v>554</v>
      </c>
      <c r="H69" s="142" t="s">
        <v>193</v>
      </c>
      <c r="I69" s="139" t="s">
        <v>527</v>
      </c>
      <c r="J69" s="143" t="s">
        <v>552</v>
      </c>
      <c r="K69" s="84">
        <v>43170</v>
      </c>
      <c r="L69" s="84">
        <v>43183</v>
      </c>
      <c r="M69" s="85">
        <v>14</v>
      </c>
      <c r="N69" s="86">
        <v>3746</v>
      </c>
      <c r="O69" s="82">
        <f t="shared" si="2"/>
        <v>530</v>
      </c>
      <c r="P69" s="69">
        <f t="shared" si="3"/>
        <v>770</v>
      </c>
      <c r="Q69" s="83">
        <f t="shared" si="6"/>
        <v>1300</v>
      </c>
      <c r="R69" s="26" t="str">
        <f t="shared" si="5"/>
        <v/>
      </c>
    </row>
    <row r="70" spans="2:18" s="27" customFormat="1" ht="36" x14ac:dyDescent="0.3">
      <c r="B70" s="139" t="s">
        <v>160</v>
      </c>
      <c r="C70" s="25" t="s">
        <v>7</v>
      </c>
      <c r="D70" s="141" t="str">
        <f t="shared" si="0"/>
        <v>Kibbutzim College of Education, Technology and Arts</v>
      </c>
      <c r="E70" s="141" t="str">
        <f t="shared" si="1"/>
        <v>Israel</v>
      </c>
      <c r="F70" s="139">
        <v>58</v>
      </c>
      <c r="G70" s="139" t="s">
        <v>555</v>
      </c>
      <c r="H70" s="142" t="s">
        <v>193</v>
      </c>
      <c r="I70" s="139" t="s">
        <v>527</v>
      </c>
      <c r="J70" s="143" t="s">
        <v>552</v>
      </c>
      <c r="K70" s="84">
        <v>43170</v>
      </c>
      <c r="L70" s="84">
        <v>43183</v>
      </c>
      <c r="M70" s="85">
        <v>14</v>
      </c>
      <c r="N70" s="86">
        <v>3746</v>
      </c>
      <c r="O70" s="82">
        <f t="shared" si="2"/>
        <v>530</v>
      </c>
      <c r="P70" s="69">
        <f t="shared" si="3"/>
        <v>770</v>
      </c>
      <c r="Q70" s="83">
        <f t="shared" si="6"/>
        <v>1300</v>
      </c>
      <c r="R70" s="26" t="str">
        <f t="shared" si="5"/>
        <v/>
      </c>
    </row>
    <row r="71" spans="2:18" s="27" customFormat="1" ht="36" x14ac:dyDescent="0.3">
      <c r="B71" s="139" t="s">
        <v>160</v>
      </c>
      <c r="C71" s="25" t="s">
        <v>7</v>
      </c>
      <c r="D71" s="141" t="str">
        <f t="shared" si="0"/>
        <v>Kibbutzim College of Education, Technology and Arts</v>
      </c>
      <c r="E71" s="141" t="str">
        <f t="shared" si="1"/>
        <v>Israel</v>
      </c>
      <c r="F71" s="139">
        <v>59</v>
      </c>
      <c r="G71" s="139" t="s">
        <v>556</v>
      </c>
      <c r="H71" s="142" t="s">
        <v>193</v>
      </c>
      <c r="I71" s="139" t="s">
        <v>527</v>
      </c>
      <c r="J71" s="143" t="s">
        <v>552</v>
      </c>
      <c r="K71" s="84">
        <v>43170</v>
      </c>
      <c r="L71" s="84">
        <v>43183</v>
      </c>
      <c r="M71" s="85">
        <v>14</v>
      </c>
      <c r="N71" s="86">
        <v>3746</v>
      </c>
      <c r="O71" s="82">
        <f t="shared" si="2"/>
        <v>530</v>
      </c>
      <c r="P71" s="69">
        <f t="shared" si="3"/>
        <v>770</v>
      </c>
      <c r="Q71" s="83">
        <f t="shared" si="6"/>
        <v>1300</v>
      </c>
      <c r="R71" s="26" t="str">
        <f t="shared" si="5"/>
        <v/>
      </c>
    </row>
    <row r="72" spans="2:18" s="27" customFormat="1" ht="36" x14ac:dyDescent="0.3">
      <c r="B72" s="139" t="s">
        <v>160</v>
      </c>
      <c r="C72" s="25" t="s">
        <v>7</v>
      </c>
      <c r="D72" s="141" t="str">
        <f t="shared" ref="D72:D135" si="7">IFERROR(IF(VLOOKUP(C72,PartnerN°Ref,2,FALSE)=0,"",VLOOKUP(C72,PartnerN°Ref,2,FALSE)),"")</f>
        <v>Kibbutzim College of Education, Technology and Arts</v>
      </c>
      <c r="E72" s="141" t="str">
        <f t="shared" ref="E72:E135" si="8">IFERROR(IF(VLOOKUP(C72,PartnerN°Ref,3,FALSE)=0,"",VLOOKUP(C72,PartnerN°Ref,3,FALSE)),"")</f>
        <v>Israel</v>
      </c>
      <c r="F72" s="139">
        <v>60</v>
      </c>
      <c r="G72" s="139" t="s">
        <v>557</v>
      </c>
      <c r="H72" s="142" t="s">
        <v>192</v>
      </c>
      <c r="I72" s="139" t="s">
        <v>527</v>
      </c>
      <c r="J72" s="143" t="s">
        <v>552</v>
      </c>
      <c r="K72" s="84">
        <v>43170</v>
      </c>
      <c r="L72" s="84">
        <v>43183</v>
      </c>
      <c r="M72" s="85">
        <v>14</v>
      </c>
      <c r="N72" s="86">
        <v>3746</v>
      </c>
      <c r="O72" s="82">
        <f t="shared" ref="O72:O135" si="9">IF(R72="Error",0,IF(AND(N72&gt;99,N72&lt;500),180,0)+IF(AND(N72&gt;499,N72&lt;2000),275,0)+IF(AND(N72&gt;1999,N72&lt;3000),360,0)+IF(AND(N72&gt;2999,N72&lt;4000),530,0)+IF(AND(N72&gt;3999,N72&lt;8000),820,0)+IF(N72&gt;7999,1100,0))</f>
        <v>530</v>
      </c>
      <c r="P72" s="69">
        <f t="shared" ref="P72:P135" si="10">IF(R72="Error",0,IF(M72&gt;((L72-K72)+1),IF(AND(H72="Staff",((L72-K72)+1)&gt;0,((L72-K72)+1)&lt;15),(120*((L72-K72)+1)),IF(AND(H72="Staff",((L72-K72)+1)&gt;14,((L72-K72)+1)&lt;61),(1680+((((L72-K72)+1)-14)*70)),IF(AND(H72="Staff",((L72-K72)+1)&gt;60,((L72-K72)+1)&lt;91),(4900+((((L72-K72)+1)-60)*50)),IF(AND(H72="Staff",((L72-K72)+1)&gt;90),6400,IF(AND(H72="Student",((L72-K72)+1)&gt;0,((L72-K72)+1)&lt;15),(55*((L72-K72)+1)),IF(AND(H72="Student",((L72-K72)+1)&gt;14,((L72-K72)+1)&lt;91),(770+((((L72-K72)+1)-14)*40)),IF(AND(H72="Student",((L72-K72)+1)&gt;90),3810,0))))))),IF(AND(H72="Staff",M72&gt;0,M72&lt;15),(120*M72),IF(AND(H72="Staff",M72&gt;14,M72&lt;61),(1680+((M72-14)*70)),IF(AND(H72="Staff",M72&gt;60,M72&lt;91),(4900+((M72-60)*50)),IF(AND(H72="Staff",M72&gt;90),6400,IF(AND(H72="Student",M72&gt;0,M72&lt;15),(55*M72),IF(AND(H72="Student",M72&gt;14,M72&lt;91),(770+((M72-14)*40)),IF(AND(H72="Student",M72&gt;90),3810,0)))))))))</f>
        <v>1680</v>
      </c>
      <c r="Q72" s="83">
        <f t="shared" si="6"/>
        <v>2210</v>
      </c>
      <c r="R72" s="26" t="str">
        <f t="shared" ref="R72:R135" si="11">IF(OR(COUNTBLANK(B72:N72)&gt;0,COUNTIF(WorkPackage,B72)=0,COUNTIF(PartnerN°,C72)=0,COUNTIF(CountryALL,E72)=0,COUNTIF(Category2,H72)=0,(L72-K72)&lt;0,ISNUMBER(M72)=FALSE,IF(ISNUMBER(M72)=TRUE,M72=INT(M72*1)/1=FALSE),ISNUMBER(N72)=FALSE,IF(ISNUMBER(N72)=TRUE,N72=INT(N72*1)/1=FALSE)),"Error","")</f>
        <v/>
      </c>
    </row>
    <row r="73" spans="2:18" s="27" customFormat="1" ht="36" x14ac:dyDescent="0.3">
      <c r="B73" s="139" t="s">
        <v>160</v>
      </c>
      <c r="C73" s="25" t="s">
        <v>7</v>
      </c>
      <c r="D73" s="141" t="str">
        <f t="shared" si="7"/>
        <v>Kibbutzim College of Education, Technology and Arts</v>
      </c>
      <c r="E73" s="141" t="str">
        <f t="shared" si="8"/>
        <v>Israel</v>
      </c>
      <c r="F73" s="139">
        <v>61</v>
      </c>
      <c r="G73" s="139" t="s">
        <v>558</v>
      </c>
      <c r="H73" s="142" t="s">
        <v>193</v>
      </c>
      <c r="I73" s="139" t="s">
        <v>527</v>
      </c>
      <c r="J73" s="143" t="s">
        <v>552</v>
      </c>
      <c r="K73" s="84">
        <v>43170</v>
      </c>
      <c r="L73" s="84">
        <v>43183</v>
      </c>
      <c r="M73" s="85">
        <v>14</v>
      </c>
      <c r="N73" s="86">
        <v>3746</v>
      </c>
      <c r="O73" s="82">
        <f t="shared" si="9"/>
        <v>530</v>
      </c>
      <c r="P73" s="69">
        <f t="shared" si="10"/>
        <v>770</v>
      </c>
      <c r="Q73" s="83">
        <f t="shared" si="6"/>
        <v>1300</v>
      </c>
      <c r="R73" s="26" t="str">
        <f t="shared" si="11"/>
        <v/>
      </c>
    </row>
    <row r="74" spans="2:18" s="27" customFormat="1" ht="36" x14ac:dyDescent="0.3">
      <c r="B74" s="139" t="s">
        <v>160</v>
      </c>
      <c r="C74" s="25" t="s">
        <v>7</v>
      </c>
      <c r="D74" s="141" t="str">
        <f t="shared" si="7"/>
        <v>Kibbutzim College of Education, Technology and Arts</v>
      </c>
      <c r="E74" s="141" t="str">
        <f t="shared" si="8"/>
        <v>Israel</v>
      </c>
      <c r="F74" s="139">
        <v>62</v>
      </c>
      <c r="G74" s="139" t="s">
        <v>559</v>
      </c>
      <c r="H74" s="142" t="s">
        <v>193</v>
      </c>
      <c r="I74" s="139" t="s">
        <v>527</v>
      </c>
      <c r="J74" s="143" t="s">
        <v>552</v>
      </c>
      <c r="K74" s="84">
        <v>43170</v>
      </c>
      <c r="L74" s="84">
        <v>43183</v>
      </c>
      <c r="M74" s="85">
        <v>14</v>
      </c>
      <c r="N74" s="86">
        <v>3746</v>
      </c>
      <c r="O74" s="82">
        <f t="shared" si="9"/>
        <v>530</v>
      </c>
      <c r="P74" s="69">
        <f t="shared" si="10"/>
        <v>770</v>
      </c>
      <c r="Q74" s="83">
        <f t="shared" ref="Q74:Q300" si="12">O74+P74</f>
        <v>1300</v>
      </c>
      <c r="R74" s="26" t="str">
        <f t="shared" si="11"/>
        <v/>
      </c>
    </row>
    <row r="75" spans="2:18" s="27" customFormat="1" ht="36" x14ac:dyDescent="0.3">
      <c r="B75" s="139" t="s">
        <v>160</v>
      </c>
      <c r="C75" s="25" t="s">
        <v>7</v>
      </c>
      <c r="D75" s="141" t="str">
        <f t="shared" si="7"/>
        <v>Kibbutzim College of Education, Technology and Arts</v>
      </c>
      <c r="E75" s="141" t="str">
        <f t="shared" si="8"/>
        <v>Israel</v>
      </c>
      <c r="F75" s="139">
        <v>63</v>
      </c>
      <c r="G75" s="139" t="s">
        <v>514</v>
      </c>
      <c r="H75" s="142" t="s">
        <v>192</v>
      </c>
      <c r="I75" s="139" t="s">
        <v>527</v>
      </c>
      <c r="J75" s="143" t="s">
        <v>552</v>
      </c>
      <c r="K75" s="84">
        <v>43178</v>
      </c>
      <c r="L75" s="84">
        <v>43183</v>
      </c>
      <c r="M75" s="85">
        <v>6</v>
      </c>
      <c r="N75" s="86">
        <v>3746</v>
      </c>
      <c r="O75" s="82">
        <f t="shared" si="9"/>
        <v>530</v>
      </c>
      <c r="P75" s="69">
        <f t="shared" si="10"/>
        <v>720</v>
      </c>
      <c r="Q75" s="83">
        <f t="shared" si="12"/>
        <v>1250</v>
      </c>
      <c r="R75" s="26" t="str">
        <f t="shared" si="11"/>
        <v/>
      </c>
    </row>
    <row r="76" spans="2:18" s="27" customFormat="1" ht="36" x14ac:dyDescent="0.3">
      <c r="B76" s="139" t="s">
        <v>160</v>
      </c>
      <c r="C76" s="25" t="s">
        <v>7</v>
      </c>
      <c r="D76" s="141" t="str">
        <f t="shared" si="7"/>
        <v>Kibbutzim College of Education, Technology and Arts</v>
      </c>
      <c r="E76" s="141" t="str">
        <f t="shared" si="8"/>
        <v>Israel</v>
      </c>
      <c r="F76" s="139">
        <v>64</v>
      </c>
      <c r="G76" s="139" t="s">
        <v>479</v>
      </c>
      <c r="H76" s="142" t="s">
        <v>529</v>
      </c>
      <c r="I76" s="139" t="s">
        <v>527</v>
      </c>
      <c r="J76" s="143" t="s">
        <v>552</v>
      </c>
      <c r="K76" s="84">
        <v>43177</v>
      </c>
      <c r="L76" s="84">
        <v>43183</v>
      </c>
      <c r="M76" s="85">
        <v>7</v>
      </c>
      <c r="N76" s="86">
        <v>3746</v>
      </c>
      <c r="O76" s="82">
        <f t="shared" si="9"/>
        <v>530</v>
      </c>
      <c r="P76" s="69">
        <f t="shared" si="10"/>
        <v>840</v>
      </c>
      <c r="Q76" s="83">
        <f t="shared" si="12"/>
        <v>1370</v>
      </c>
      <c r="R76" s="26" t="str">
        <f t="shared" si="11"/>
        <v/>
      </c>
    </row>
    <row r="77" spans="2:18" s="27" customFormat="1" ht="36" x14ac:dyDescent="0.3">
      <c r="B77" s="139" t="s">
        <v>160</v>
      </c>
      <c r="C77" s="25" t="s">
        <v>7</v>
      </c>
      <c r="D77" s="141" t="str">
        <f t="shared" si="7"/>
        <v>Kibbutzim College of Education, Technology and Arts</v>
      </c>
      <c r="E77" s="141" t="str">
        <f t="shared" si="8"/>
        <v>Israel</v>
      </c>
      <c r="F77" s="139">
        <v>65</v>
      </c>
      <c r="G77" s="139" t="s">
        <v>560</v>
      </c>
      <c r="H77" s="142" t="s">
        <v>529</v>
      </c>
      <c r="I77" s="139" t="s">
        <v>527</v>
      </c>
      <c r="J77" s="143" t="s">
        <v>535</v>
      </c>
      <c r="K77" s="84">
        <v>42981</v>
      </c>
      <c r="L77" s="84">
        <v>42981</v>
      </c>
      <c r="M77" s="85">
        <v>1</v>
      </c>
      <c r="N77" s="86">
        <v>7</v>
      </c>
      <c r="O77" s="82">
        <f t="shared" si="9"/>
        <v>0</v>
      </c>
      <c r="P77" s="69">
        <f t="shared" si="10"/>
        <v>120</v>
      </c>
      <c r="Q77" s="83">
        <f t="shared" si="12"/>
        <v>120</v>
      </c>
      <c r="R77" s="26" t="str">
        <f t="shared" si="11"/>
        <v/>
      </c>
    </row>
    <row r="78" spans="2:18" s="27" customFormat="1" ht="36" x14ac:dyDescent="0.3">
      <c r="B78" s="139" t="s">
        <v>160</v>
      </c>
      <c r="C78" s="25" t="s">
        <v>7</v>
      </c>
      <c r="D78" s="141" t="str">
        <f t="shared" si="7"/>
        <v>Kibbutzim College of Education, Technology and Arts</v>
      </c>
      <c r="E78" s="141" t="str">
        <f t="shared" si="8"/>
        <v>Israel</v>
      </c>
      <c r="F78" s="139">
        <v>66</v>
      </c>
      <c r="G78" s="139" t="s">
        <v>561</v>
      </c>
      <c r="H78" s="142" t="s">
        <v>529</v>
      </c>
      <c r="I78" s="139" t="s">
        <v>527</v>
      </c>
      <c r="J78" s="143" t="s">
        <v>552</v>
      </c>
      <c r="K78" s="84">
        <v>43170</v>
      </c>
      <c r="L78" s="84">
        <v>43176</v>
      </c>
      <c r="M78" s="85">
        <v>7</v>
      </c>
      <c r="N78" s="86">
        <v>3746</v>
      </c>
      <c r="O78" s="82">
        <f t="shared" si="9"/>
        <v>530</v>
      </c>
      <c r="P78" s="69">
        <f t="shared" si="10"/>
        <v>840</v>
      </c>
      <c r="Q78" s="83">
        <f t="shared" si="12"/>
        <v>1370</v>
      </c>
      <c r="R78" s="26" t="str">
        <f t="shared" si="11"/>
        <v/>
      </c>
    </row>
    <row r="79" spans="2:18" s="27" customFormat="1" ht="36" x14ac:dyDescent="0.3">
      <c r="B79" s="139" t="s">
        <v>160</v>
      </c>
      <c r="C79" s="25" t="s">
        <v>7</v>
      </c>
      <c r="D79" s="141" t="str">
        <f t="shared" si="7"/>
        <v>Kibbutzim College of Education, Technology and Arts</v>
      </c>
      <c r="E79" s="141" t="str">
        <f t="shared" si="8"/>
        <v>Israel</v>
      </c>
      <c r="F79" s="139">
        <v>67</v>
      </c>
      <c r="G79" s="139" t="s">
        <v>539</v>
      </c>
      <c r="H79" s="142" t="s">
        <v>529</v>
      </c>
      <c r="I79" s="139" t="s">
        <v>527</v>
      </c>
      <c r="J79" s="143" t="s">
        <v>542</v>
      </c>
      <c r="K79" s="84">
        <v>42718</v>
      </c>
      <c r="L79" s="84">
        <v>42718</v>
      </c>
      <c r="M79" s="85">
        <v>1</v>
      </c>
      <c r="N79" s="86">
        <v>85</v>
      </c>
      <c r="O79" s="82">
        <f t="shared" si="9"/>
        <v>0</v>
      </c>
      <c r="P79" s="69">
        <f t="shared" si="10"/>
        <v>120</v>
      </c>
      <c r="Q79" s="83">
        <f t="shared" si="12"/>
        <v>120</v>
      </c>
      <c r="R79" s="26" t="str">
        <f t="shared" si="11"/>
        <v/>
      </c>
    </row>
    <row r="80" spans="2:18" s="27" customFormat="1" ht="36" x14ac:dyDescent="0.3">
      <c r="B80" s="139" t="s">
        <v>160</v>
      </c>
      <c r="C80" s="25" t="s">
        <v>7</v>
      </c>
      <c r="D80" s="141" t="str">
        <f t="shared" si="7"/>
        <v>Kibbutzim College of Education, Technology and Arts</v>
      </c>
      <c r="E80" s="141" t="str">
        <f t="shared" si="8"/>
        <v>Israel</v>
      </c>
      <c r="F80" s="139">
        <v>68</v>
      </c>
      <c r="G80" s="139" t="s">
        <v>562</v>
      </c>
      <c r="H80" s="142" t="s">
        <v>529</v>
      </c>
      <c r="I80" s="139" t="s">
        <v>527</v>
      </c>
      <c r="J80" s="143" t="s">
        <v>550</v>
      </c>
      <c r="K80" s="84">
        <v>43149</v>
      </c>
      <c r="L80" s="84">
        <v>43149</v>
      </c>
      <c r="M80" s="85">
        <v>1</v>
      </c>
      <c r="N80" s="86">
        <v>54</v>
      </c>
      <c r="O80" s="82">
        <f t="shared" si="9"/>
        <v>0</v>
      </c>
      <c r="P80" s="69">
        <f t="shared" si="10"/>
        <v>120</v>
      </c>
      <c r="Q80" s="83">
        <f t="shared" si="12"/>
        <v>120</v>
      </c>
      <c r="R80" s="26" t="str">
        <f t="shared" si="11"/>
        <v/>
      </c>
    </row>
    <row r="81" spans="2:18" s="27" customFormat="1" ht="36" x14ac:dyDescent="0.3">
      <c r="B81" s="139" t="s">
        <v>160</v>
      </c>
      <c r="C81" s="25" t="s">
        <v>7</v>
      </c>
      <c r="D81" s="141" t="str">
        <f t="shared" si="7"/>
        <v>Kibbutzim College of Education, Technology and Arts</v>
      </c>
      <c r="E81" s="141" t="str">
        <f t="shared" si="8"/>
        <v>Israel</v>
      </c>
      <c r="F81" s="139">
        <v>69</v>
      </c>
      <c r="G81" s="139" t="s">
        <v>563</v>
      </c>
      <c r="H81" s="142" t="s">
        <v>529</v>
      </c>
      <c r="I81" s="139" t="s">
        <v>527</v>
      </c>
      <c r="J81" s="143" t="s">
        <v>549</v>
      </c>
      <c r="K81" s="84">
        <v>42988</v>
      </c>
      <c r="L81" s="84">
        <v>42988</v>
      </c>
      <c r="M81" s="85">
        <v>1</v>
      </c>
      <c r="N81" s="86">
        <v>29</v>
      </c>
      <c r="O81" s="82">
        <f t="shared" si="9"/>
        <v>0</v>
      </c>
      <c r="P81" s="69">
        <f t="shared" si="10"/>
        <v>120</v>
      </c>
      <c r="Q81" s="83">
        <f t="shared" si="12"/>
        <v>120</v>
      </c>
      <c r="R81" s="26" t="str">
        <f t="shared" si="11"/>
        <v/>
      </c>
    </row>
    <row r="82" spans="2:18" s="27" customFormat="1" ht="36" x14ac:dyDescent="0.3">
      <c r="B82" s="139" t="s">
        <v>160</v>
      </c>
      <c r="C82" s="25" t="s">
        <v>7</v>
      </c>
      <c r="D82" s="141" t="str">
        <f t="shared" si="7"/>
        <v>Kibbutzim College of Education, Technology and Arts</v>
      </c>
      <c r="E82" s="141" t="str">
        <f t="shared" si="8"/>
        <v>Israel</v>
      </c>
      <c r="F82" s="139">
        <v>70</v>
      </c>
      <c r="G82" s="139" t="s">
        <v>563</v>
      </c>
      <c r="H82" s="142" t="s">
        <v>529</v>
      </c>
      <c r="I82" s="139" t="s">
        <v>527</v>
      </c>
      <c r="J82" s="143" t="s">
        <v>549</v>
      </c>
      <c r="K82" s="84">
        <v>42988</v>
      </c>
      <c r="L82" s="84">
        <v>42988</v>
      </c>
      <c r="M82" s="85">
        <v>1</v>
      </c>
      <c r="N82" s="86">
        <v>29</v>
      </c>
      <c r="O82" s="82">
        <f t="shared" si="9"/>
        <v>0</v>
      </c>
      <c r="P82" s="69">
        <f t="shared" si="10"/>
        <v>120</v>
      </c>
      <c r="Q82" s="83">
        <f t="shared" si="12"/>
        <v>120</v>
      </c>
      <c r="R82" s="26" t="str">
        <f t="shared" si="11"/>
        <v/>
      </c>
    </row>
    <row r="83" spans="2:18" s="27" customFormat="1" ht="36" x14ac:dyDescent="0.3">
      <c r="B83" s="139" t="s">
        <v>160</v>
      </c>
      <c r="C83" s="25" t="s">
        <v>7</v>
      </c>
      <c r="D83" s="141" t="str">
        <f t="shared" si="7"/>
        <v>Kibbutzim College of Education, Technology and Arts</v>
      </c>
      <c r="E83" s="141" t="str">
        <f t="shared" si="8"/>
        <v>Israel</v>
      </c>
      <c r="F83" s="139">
        <v>71</v>
      </c>
      <c r="G83" s="139" t="s">
        <v>536</v>
      </c>
      <c r="H83" s="142" t="s">
        <v>529</v>
      </c>
      <c r="I83" s="139" t="s">
        <v>527</v>
      </c>
      <c r="J83" s="143" t="s">
        <v>535</v>
      </c>
      <c r="K83" s="84">
        <v>43079</v>
      </c>
      <c r="L83" s="84">
        <v>43079</v>
      </c>
      <c r="M83" s="85">
        <v>1</v>
      </c>
      <c r="N83" s="86">
        <v>7</v>
      </c>
      <c r="O83" s="82">
        <f t="shared" si="9"/>
        <v>0</v>
      </c>
      <c r="P83" s="69">
        <f t="shared" si="10"/>
        <v>120</v>
      </c>
      <c r="Q83" s="83">
        <f t="shared" si="12"/>
        <v>120</v>
      </c>
      <c r="R83" s="26" t="str">
        <f t="shared" si="11"/>
        <v/>
      </c>
    </row>
    <row r="84" spans="2:18" s="27" customFormat="1" ht="36" x14ac:dyDescent="0.3">
      <c r="B84" s="139" t="s">
        <v>160</v>
      </c>
      <c r="C84" s="25" t="s">
        <v>7</v>
      </c>
      <c r="D84" s="141" t="str">
        <f t="shared" si="7"/>
        <v>Kibbutzim College of Education, Technology and Arts</v>
      </c>
      <c r="E84" s="141" t="str">
        <f t="shared" si="8"/>
        <v>Israel</v>
      </c>
      <c r="F84" s="139">
        <v>72</v>
      </c>
      <c r="G84" s="139" t="s">
        <v>536</v>
      </c>
      <c r="H84" s="142" t="s">
        <v>529</v>
      </c>
      <c r="I84" s="139" t="s">
        <v>527</v>
      </c>
      <c r="J84" s="143" t="s">
        <v>535</v>
      </c>
      <c r="K84" s="84">
        <v>43159</v>
      </c>
      <c r="L84" s="84">
        <v>43159</v>
      </c>
      <c r="M84" s="85">
        <v>1</v>
      </c>
      <c r="N84" s="86">
        <v>7</v>
      </c>
      <c r="O84" s="82">
        <f t="shared" si="9"/>
        <v>0</v>
      </c>
      <c r="P84" s="69">
        <f t="shared" si="10"/>
        <v>120</v>
      </c>
      <c r="Q84" s="83">
        <f t="shared" si="12"/>
        <v>120</v>
      </c>
      <c r="R84" s="26" t="str">
        <f t="shared" si="11"/>
        <v/>
      </c>
    </row>
    <row r="85" spans="2:18" s="27" customFormat="1" ht="36" x14ac:dyDescent="0.3">
      <c r="B85" s="139" t="s">
        <v>160</v>
      </c>
      <c r="C85" s="25" t="s">
        <v>7</v>
      </c>
      <c r="D85" s="141" t="str">
        <f t="shared" si="7"/>
        <v>Kibbutzim College of Education, Technology and Arts</v>
      </c>
      <c r="E85" s="141" t="str">
        <f t="shared" si="8"/>
        <v>Israel</v>
      </c>
      <c r="F85" s="139">
        <v>73</v>
      </c>
      <c r="G85" s="139" t="s">
        <v>560</v>
      </c>
      <c r="H85" s="142" t="s">
        <v>529</v>
      </c>
      <c r="I85" s="139" t="s">
        <v>527</v>
      </c>
      <c r="J85" s="143" t="s">
        <v>535</v>
      </c>
      <c r="K85" s="84">
        <v>43044</v>
      </c>
      <c r="L85" s="84">
        <v>43044</v>
      </c>
      <c r="M85" s="85">
        <v>1</v>
      </c>
      <c r="N85" s="86">
        <v>7</v>
      </c>
      <c r="O85" s="82">
        <f t="shared" si="9"/>
        <v>0</v>
      </c>
      <c r="P85" s="69">
        <f t="shared" si="10"/>
        <v>120</v>
      </c>
      <c r="Q85" s="83">
        <f t="shared" si="12"/>
        <v>120</v>
      </c>
      <c r="R85" s="26" t="str">
        <f t="shared" si="11"/>
        <v/>
      </c>
    </row>
    <row r="86" spans="2:18" s="27" customFormat="1" x14ac:dyDescent="0.3">
      <c r="B86" s="139"/>
      <c r="C86" s="25"/>
      <c r="D86" s="141" t="str">
        <f t="shared" si="7"/>
        <v/>
      </c>
      <c r="E86" s="141" t="str">
        <f t="shared" si="8"/>
        <v/>
      </c>
      <c r="F86" s="139"/>
      <c r="G86" s="139"/>
      <c r="H86" s="142"/>
      <c r="I86" s="139"/>
      <c r="J86" s="143"/>
      <c r="K86" s="84"/>
      <c r="L86" s="84"/>
      <c r="M86" s="85">
        <v>0</v>
      </c>
      <c r="N86" s="86">
        <v>0</v>
      </c>
      <c r="O86" s="82">
        <f t="shared" si="9"/>
        <v>0</v>
      </c>
      <c r="P86" s="69">
        <f t="shared" si="10"/>
        <v>0</v>
      </c>
      <c r="Q86" s="83">
        <f t="shared" si="12"/>
        <v>0</v>
      </c>
      <c r="R86" s="26" t="str">
        <f t="shared" si="11"/>
        <v>Error</v>
      </c>
    </row>
    <row r="87" spans="2:18" s="27" customFormat="1" x14ac:dyDescent="0.3">
      <c r="B87" s="139" t="s">
        <v>160</v>
      </c>
      <c r="C87" s="25" t="s">
        <v>8</v>
      </c>
      <c r="D87" s="141" t="str">
        <f t="shared" si="7"/>
        <v>The MOFET Institute</v>
      </c>
      <c r="E87" s="141" t="str">
        <f t="shared" si="8"/>
        <v>Israel</v>
      </c>
      <c r="F87" s="139" t="s">
        <v>681</v>
      </c>
      <c r="G87" s="139" t="s">
        <v>593</v>
      </c>
      <c r="H87" s="142" t="s">
        <v>192</v>
      </c>
      <c r="I87" s="139" t="s">
        <v>682</v>
      </c>
      <c r="J87" s="139" t="s">
        <v>683</v>
      </c>
      <c r="K87" s="75">
        <v>42758</v>
      </c>
      <c r="L87" s="75">
        <v>42762</v>
      </c>
      <c r="M87" s="85">
        <v>2</v>
      </c>
      <c r="N87" s="86">
        <v>3244</v>
      </c>
      <c r="O87" s="82">
        <f t="shared" si="9"/>
        <v>530</v>
      </c>
      <c r="P87" s="69">
        <f t="shared" si="10"/>
        <v>240</v>
      </c>
      <c r="Q87" s="83">
        <f t="shared" si="12"/>
        <v>770</v>
      </c>
      <c r="R87" s="26" t="str">
        <f t="shared" si="11"/>
        <v/>
      </c>
    </row>
    <row r="88" spans="2:18" s="27" customFormat="1" x14ac:dyDescent="0.3">
      <c r="B88" s="139" t="s">
        <v>160</v>
      </c>
      <c r="C88" s="25" t="s">
        <v>8</v>
      </c>
      <c r="D88" s="141" t="str">
        <f t="shared" si="7"/>
        <v>The MOFET Institute</v>
      </c>
      <c r="E88" s="141" t="str">
        <f t="shared" si="8"/>
        <v>Israel</v>
      </c>
      <c r="F88" s="139" t="s">
        <v>684</v>
      </c>
      <c r="G88" s="139" t="s">
        <v>593</v>
      </c>
      <c r="H88" s="142" t="s">
        <v>192</v>
      </c>
      <c r="I88" s="139" t="s">
        <v>682</v>
      </c>
      <c r="J88" s="143" t="s">
        <v>685</v>
      </c>
      <c r="K88" s="84">
        <v>42881</v>
      </c>
      <c r="L88" s="84">
        <v>42896</v>
      </c>
      <c r="M88" s="85">
        <v>5</v>
      </c>
      <c r="N88" s="86">
        <v>3132</v>
      </c>
      <c r="O88" s="82">
        <f t="shared" si="9"/>
        <v>530</v>
      </c>
      <c r="P88" s="69">
        <f t="shared" si="10"/>
        <v>600</v>
      </c>
      <c r="Q88" s="83">
        <f t="shared" si="12"/>
        <v>1130</v>
      </c>
      <c r="R88" s="26" t="str">
        <f t="shared" si="11"/>
        <v/>
      </c>
    </row>
    <row r="89" spans="2:18" s="27" customFormat="1" x14ac:dyDescent="0.3">
      <c r="B89" s="139" t="s">
        <v>160</v>
      </c>
      <c r="C89" s="25" t="s">
        <v>8</v>
      </c>
      <c r="D89" s="141" t="str">
        <f t="shared" si="7"/>
        <v>The MOFET Institute</v>
      </c>
      <c r="E89" s="141" t="str">
        <f t="shared" si="8"/>
        <v>Israel</v>
      </c>
      <c r="F89" s="139" t="s">
        <v>686</v>
      </c>
      <c r="G89" s="139" t="s">
        <v>593</v>
      </c>
      <c r="H89" s="142" t="s">
        <v>192</v>
      </c>
      <c r="I89" s="139" t="s">
        <v>682</v>
      </c>
      <c r="J89" s="143" t="s">
        <v>687</v>
      </c>
      <c r="K89" s="84">
        <v>42799</v>
      </c>
      <c r="L89" s="84">
        <v>42804</v>
      </c>
      <c r="M89" s="85">
        <v>6</v>
      </c>
      <c r="N89" s="86">
        <v>1566</v>
      </c>
      <c r="O89" s="82">
        <f t="shared" si="9"/>
        <v>275</v>
      </c>
      <c r="P89" s="69">
        <f t="shared" si="10"/>
        <v>720</v>
      </c>
      <c r="Q89" s="83">
        <f t="shared" si="12"/>
        <v>995</v>
      </c>
      <c r="R89" s="26" t="str">
        <f t="shared" si="11"/>
        <v/>
      </c>
    </row>
    <row r="90" spans="2:18" s="27" customFormat="1" x14ac:dyDescent="0.3">
      <c r="B90" s="139" t="s">
        <v>160</v>
      </c>
      <c r="C90" s="25" t="s">
        <v>8</v>
      </c>
      <c r="D90" s="141" t="str">
        <f t="shared" si="7"/>
        <v>The MOFET Institute</v>
      </c>
      <c r="E90" s="141" t="str">
        <f t="shared" si="8"/>
        <v>Israel</v>
      </c>
      <c r="F90" s="139" t="s">
        <v>688</v>
      </c>
      <c r="G90" s="139" t="s">
        <v>593</v>
      </c>
      <c r="H90" s="142" t="s">
        <v>192</v>
      </c>
      <c r="I90" s="139" t="s">
        <v>682</v>
      </c>
      <c r="J90" s="143" t="s">
        <v>689</v>
      </c>
      <c r="K90" s="84">
        <v>42789</v>
      </c>
      <c r="L90" s="84">
        <v>42789</v>
      </c>
      <c r="M90" s="85">
        <v>1</v>
      </c>
      <c r="N90" s="86">
        <v>16</v>
      </c>
      <c r="O90" s="82">
        <f t="shared" si="9"/>
        <v>0</v>
      </c>
      <c r="P90" s="69">
        <f t="shared" si="10"/>
        <v>120</v>
      </c>
      <c r="Q90" s="83">
        <f t="shared" si="12"/>
        <v>120</v>
      </c>
      <c r="R90" s="26" t="str">
        <f t="shared" si="11"/>
        <v/>
      </c>
    </row>
    <row r="91" spans="2:18" s="27" customFormat="1" x14ac:dyDescent="0.3">
      <c r="B91" s="139" t="s">
        <v>160</v>
      </c>
      <c r="C91" s="25" t="s">
        <v>8</v>
      </c>
      <c r="D91" s="141" t="str">
        <f t="shared" si="7"/>
        <v>The MOFET Institute</v>
      </c>
      <c r="E91" s="141" t="str">
        <f t="shared" si="8"/>
        <v>Israel</v>
      </c>
      <c r="F91" s="139" t="s">
        <v>690</v>
      </c>
      <c r="G91" s="139" t="s">
        <v>593</v>
      </c>
      <c r="H91" s="142" t="s">
        <v>192</v>
      </c>
      <c r="I91" s="139" t="s">
        <v>682</v>
      </c>
      <c r="J91" s="143" t="s">
        <v>691</v>
      </c>
      <c r="K91" s="84">
        <v>42703</v>
      </c>
      <c r="L91" s="84">
        <v>42703</v>
      </c>
      <c r="M91" s="85">
        <v>1</v>
      </c>
      <c r="N91" s="86">
        <v>24</v>
      </c>
      <c r="O91" s="82">
        <f t="shared" si="9"/>
        <v>0</v>
      </c>
      <c r="P91" s="69">
        <f t="shared" si="10"/>
        <v>120</v>
      </c>
      <c r="Q91" s="83">
        <f t="shared" si="12"/>
        <v>120</v>
      </c>
      <c r="R91" s="26" t="str">
        <f t="shared" si="11"/>
        <v/>
      </c>
    </row>
    <row r="92" spans="2:18" s="27" customFormat="1" x14ac:dyDescent="0.3">
      <c r="B92" s="139" t="s">
        <v>160</v>
      </c>
      <c r="C92" s="25" t="s">
        <v>8</v>
      </c>
      <c r="D92" s="141" t="str">
        <f t="shared" si="7"/>
        <v>The MOFET Institute</v>
      </c>
      <c r="E92" s="141" t="str">
        <f t="shared" si="8"/>
        <v>Israel</v>
      </c>
      <c r="F92" s="139" t="s">
        <v>692</v>
      </c>
      <c r="G92" s="139" t="s">
        <v>593</v>
      </c>
      <c r="H92" s="142" t="s">
        <v>192</v>
      </c>
      <c r="I92" s="139" t="s">
        <v>682</v>
      </c>
      <c r="J92" s="143" t="s">
        <v>689</v>
      </c>
      <c r="K92" s="84">
        <v>42989</v>
      </c>
      <c r="L92" s="84">
        <v>42989</v>
      </c>
      <c r="M92" s="85">
        <v>1</v>
      </c>
      <c r="N92" s="86">
        <v>16</v>
      </c>
      <c r="O92" s="82">
        <f t="shared" si="9"/>
        <v>0</v>
      </c>
      <c r="P92" s="69">
        <f t="shared" si="10"/>
        <v>120</v>
      </c>
      <c r="Q92" s="83">
        <f t="shared" si="12"/>
        <v>120</v>
      </c>
      <c r="R92" s="26" t="str">
        <f t="shared" si="11"/>
        <v/>
      </c>
    </row>
    <row r="93" spans="2:18" s="27" customFormat="1" x14ac:dyDescent="0.3">
      <c r="B93" s="139" t="s">
        <v>160</v>
      </c>
      <c r="C93" s="25" t="s">
        <v>8</v>
      </c>
      <c r="D93" s="141" t="str">
        <f t="shared" si="7"/>
        <v>The MOFET Institute</v>
      </c>
      <c r="E93" s="141" t="str">
        <f t="shared" si="8"/>
        <v>Israel</v>
      </c>
      <c r="F93" s="139" t="s">
        <v>693</v>
      </c>
      <c r="G93" s="139" t="s">
        <v>593</v>
      </c>
      <c r="H93" s="142" t="s">
        <v>192</v>
      </c>
      <c r="I93" s="139" t="s">
        <v>682</v>
      </c>
      <c r="J93" s="143" t="s">
        <v>689</v>
      </c>
      <c r="K93" s="84">
        <v>42808</v>
      </c>
      <c r="L93" s="84">
        <v>42808</v>
      </c>
      <c r="M93" s="85">
        <v>1</v>
      </c>
      <c r="N93" s="86">
        <v>16</v>
      </c>
      <c r="O93" s="82">
        <f t="shared" si="9"/>
        <v>0</v>
      </c>
      <c r="P93" s="69">
        <f t="shared" si="10"/>
        <v>120</v>
      </c>
      <c r="Q93" s="83">
        <f t="shared" si="12"/>
        <v>120</v>
      </c>
      <c r="R93" s="26" t="str">
        <f t="shared" si="11"/>
        <v/>
      </c>
    </row>
    <row r="94" spans="2:18" s="27" customFormat="1" x14ac:dyDescent="0.3">
      <c r="B94" s="139" t="s">
        <v>160</v>
      </c>
      <c r="C94" s="25" t="s">
        <v>8</v>
      </c>
      <c r="D94" s="141" t="str">
        <f t="shared" si="7"/>
        <v>The MOFET Institute</v>
      </c>
      <c r="E94" s="141" t="str">
        <f t="shared" si="8"/>
        <v>Israel</v>
      </c>
      <c r="F94" s="139" t="s">
        <v>694</v>
      </c>
      <c r="G94" s="139" t="s">
        <v>695</v>
      </c>
      <c r="H94" s="142" t="s">
        <v>192</v>
      </c>
      <c r="I94" s="139" t="s">
        <v>682</v>
      </c>
      <c r="J94" s="143" t="s">
        <v>685</v>
      </c>
      <c r="K94" s="84">
        <v>42890</v>
      </c>
      <c r="L94" s="84">
        <v>42895</v>
      </c>
      <c r="M94" s="85">
        <v>6</v>
      </c>
      <c r="N94" s="86">
        <v>3132</v>
      </c>
      <c r="O94" s="82">
        <f t="shared" si="9"/>
        <v>530</v>
      </c>
      <c r="P94" s="69">
        <f t="shared" si="10"/>
        <v>720</v>
      </c>
      <c r="Q94" s="83">
        <f t="shared" si="12"/>
        <v>1250</v>
      </c>
      <c r="R94" s="26" t="str">
        <f t="shared" si="11"/>
        <v/>
      </c>
    </row>
    <row r="95" spans="2:18" s="27" customFormat="1" x14ac:dyDescent="0.3">
      <c r="B95" s="139" t="s">
        <v>160</v>
      </c>
      <c r="C95" s="25" t="s">
        <v>8</v>
      </c>
      <c r="D95" s="141" t="str">
        <f t="shared" si="7"/>
        <v>The MOFET Institute</v>
      </c>
      <c r="E95" s="141" t="str">
        <f t="shared" si="8"/>
        <v>Israel</v>
      </c>
      <c r="F95" s="139" t="s">
        <v>696</v>
      </c>
      <c r="G95" s="139" t="s">
        <v>593</v>
      </c>
      <c r="H95" s="142" t="s">
        <v>192</v>
      </c>
      <c r="I95" s="139" t="s">
        <v>682</v>
      </c>
      <c r="J95" s="143" t="s">
        <v>990</v>
      </c>
      <c r="K95" s="84">
        <v>42942</v>
      </c>
      <c r="L95" s="84">
        <v>42943</v>
      </c>
      <c r="M95" s="85">
        <v>2</v>
      </c>
      <c r="N95" s="86">
        <v>4</v>
      </c>
      <c r="O95" s="82">
        <f t="shared" si="9"/>
        <v>0</v>
      </c>
      <c r="P95" s="69">
        <f t="shared" si="10"/>
        <v>240</v>
      </c>
      <c r="Q95" s="83">
        <f t="shared" si="12"/>
        <v>240</v>
      </c>
      <c r="R95" s="26" t="str">
        <f t="shared" si="11"/>
        <v/>
      </c>
    </row>
    <row r="96" spans="2:18" s="27" customFormat="1" x14ac:dyDescent="0.3">
      <c r="B96" s="139" t="s">
        <v>160</v>
      </c>
      <c r="C96" s="25" t="s">
        <v>8</v>
      </c>
      <c r="D96" s="141" t="str">
        <f t="shared" si="7"/>
        <v>The MOFET Institute</v>
      </c>
      <c r="E96" s="141" t="str">
        <f t="shared" si="8"/>
        <v>Israel</v>
      </c>
      <c r="F96" s="139" t="s">
        <v>697</v>
      </c>
      <c r="G96" s="139" t="s">
        <v>698</v>
      </c>
      <c r="H96" s="142" t="s">
        <v>192</v>
      </c>
      <c r="I96" s="139" t="s">
        <v>682</v>
      </c>
      <c r="J96" s="143" t="s">
        <v>990</v>
      </c>
      <c r="K96" s="84">
        <v>42942</v>
      </c>
      <c r="L96" s="84">
        <v>42943</v>
      </c>
      <c r="M96" s="85">
        <v>2</v>
      </c>
      <c r="N96" s="86">
        <v>4</v>
      </c>
      <c r="O96" s="82">
        <f t="shared" si="9"/>
        <v>0</v>
      </c>
      <c r="P96" s="69">
        <f t="shared" si="10"/>
        <v>240</v>
      </c>
      <c r="Q96" s="83">
        <f t="shared" si="12"/>
        <v>240</v>
      </c>
      <c r="R96" s="26" t="str">
        <f t="shared" si="11"/>
        <v/>
      </c>
    </row>
    <row r="97" spans="2:18" s="27" customFormat="1" x14ac:dyDescent="0.3">
      <c r="B97" s="139" t="s">
        <v>160</v>
      </c>
      <c r="C97" s="25" t="s">
        <v>8</v>
      </c>
      <c r="D97" s="141" t="str">
        <f t="shared" si="7"/>
        <v>The MOFET Institute</v>
      </c>
      <c r="E97" s="141" t="str">
        <f t="shared" si="8"/>
        <v>Israel</v>
      </c>
      <c r="F97" s="139" t="s">
        <v>699</v>
      </c>
      <c r="G97" s="139" t="s">
        <v>700</v>
      </c>
      <c r="H97" s="142" t="s">
        <v>192</v>
      </c>
      <c r="I97" s="139" t="s">
        <v>682</v>
      </c>
      <c r="J97" s="143" t="s">
        <v>685</v>
      </c>
      <c r="K97" s="84">
        <v>42890</v>
      </c>
      <c r="L97" s="84">
        <v>42896</v>
      </c>
      <c r="M97" s="85">
        <v>7</v>
      </c>
      <c r="N97" s="86">
        <v>3132</v>
      </c>
      <c r="O97" s="82">
        <f t="shared" si="9"/>
        <v>530</v>
      </c>
      <c r="P97" s="69">
        <f t="shared" si="10"/>
        <v>840</v>
      </c>
      <c r="Q97" s="83">
        <f t="shared" si="12"/>
        <v>1370</v>
      </c>
      <c r="R97" s="26" t="str">
        <f t="shared" si="11"/>
        <v/>
      </c>
    </row>
    <row r="98" spans="2:18" s="27" customFormat="1" x14ac:dyDescent="0.3">
      <c r="B98" s="139" t="s">
        <v>160</v>
      </c>
      <c r="C98" s="25" t="s">
        <v>8</v>
      </c>
      <c r="D98" s="141" t="str">
        <f t="shared" si="7"/>
        <v>The MOFET Institute</v>
      </c>
      <c r="E98" s="141" t="str">
        <f t="shared" si="8"/>
        <v>Israel</v>
      </c>
      <c r="F98" s="139" t="s">
        <v>701</v>
      </c>
      <c r="G98" s="139" t="s">
        <v>698</v>
      </c>
      <c r="H98" s="142" t="s">
        <v>192</v>
      </c>
      <c r="I98" s="139" t="s">
        <v>682</v>
      </c>
      <c r="J98" s="143" t="s">
        <v>685</v>
      </c>
      <c r="K98" s="84">
        <v>42890</v>
      </c>
      <c r="L98" s="84">
        <v>42896</v>
      </c>
      <c r="M98" s="85">
        <v>7</v>
      </c>
      <c r="N98" s="86">
        <v>3132</v>
      </c>
      <c r="O98" s="82">
        <f t="shared" si="9"/>
        <v>530</v>
      </c>
      <c r="P98" s="69">
        <f t="shared" si="10"/>
        <v>840</v>
      </c>
      <c r="Q98" s="83">
        <f t="shared" si="12"/>
        <v>1370</v>
      </c>
      <c r="R98" s="26" t="str">
        <f t="shared" si="11"/>
        <v/>
      </c>
    </row>
    <row r="99" spans="2:18" s="27" customFormat="1" x14ac:dyDescent="0.3">
      <c r="B99" s="139" t="s">
        <v>160</v>
      </c>
      <c r="C99" s="25" t="s">
        <v>8</v>
      </c>
      <c r="D99" s="141" t="str">
        <f t="shared" si="7"/>
        <v>The MOFET Institute</v>
      </c>
      <c r="E99" s="141" t="str">
        <f t="shared" si="8"/>
        <v>Israel</v>
      </c>
      <c r="F99" s="139" t="s">
        <v>702</v>
      </c>
      <c r="G99" s="139" t="s">
        <v>703</v>
      </c>
      <c r="H99" s="142" t="s">
        <v>192</v>
      </c>
      <c r="I99" s="139" t="s">
        <v>682</v>
      </c>
      <c r="J99" s="143" t="s">
        <v>685</v>
      </c>
      <c r="K99" s="84">
        <v>42890</v>
      </c>
      <c r="L99" s="84">
        <v>42896</v>
      </c>
      <c r="M99" s="85">
        <v>7</v>
      </c>
      <c r="N99" s="86">
        <v>3132</v>
      </c>
      <c r="O99" s="82">
        <f t="shared" si="9"/>
        <v>530</v>
      </c>
      <c r="P99" s="69">
        <f t="shared" si="10"/>
        <v>840</v>
      </c>
      <c r="Q99" s="83">
        <f t="shared" si="12"/>
        <v>1370</v>
      </c>
      <c r="R99" s="26" t="str">
        <f t="shared" si="11"/>
        <v/>
      </c>
    </row>
    <row r="100" spans="2:18" s="27" customFormat="1" x14ac:dyDescent="0.3">
      <c r="B100" s="139" t="s">
        <v>160</v>
      </c>
      <c r="C100" s="25" t="s">
        <v>8</v>
      </c>
      <c r="D100" s="141" t="str">
        <f t="shared" si="7"/>
        <v>The MOFET Institute</v>
      </c>
      <c r="E100" s="141" t="str">
        <f t="shared" si="8"/>
        <v>Israel</v>
      </c>
      <c r="F100" s="139" t="s">
        <v>704</v>
      </c>
      <c r="G100" s="139" t="s">
        <v>698</v>
      </c>
      <c r="H100" s="142" t="s">
        <v>192</v>
      </c>
      <c r="I100" s="139" t="s">
        <v>682</v>
      </c>
      <c r="J100" s="143" t="s">
        <v>705</v>
      </c>
      <c r="K100" s="84">
        <v>43177</v>
      </c>
      <c r="L100" s="84">
        <v>43183</v>
      </c>
      <c r="M100" s="85">
        <v>7</v>
      </c>
      <c r="N100" s="86">
        <v>3746</v>
      </c>
      <c r="O100" s="82">
        <f t="shared" si="9"/>
        <v>530</v>
      </c>
      <c r="P100" s="69">
        <f t="shared" si="10"/>
        <v>840</v>
      </c>
      <c r="Q100" s="83">
        <f t="shared" si="12"/>
        <v>1370</v>
      </c>
      <c r="R100" s="26" t="str">
        <f t="shared" si="11"/>
        <v/>
      </c>
    </row>
    <row r="101" spans="2:18" s="27" customFormat="1" x14ac:dyDescent="0.3">
      <c r="B101" s="139" t="s">
        <v>160</v>
      </c>
      <c r="C101" s="25" t="s">
        <v>8</v>
      </c>
      <c r="D101" s="141" t="str">
        <f t="shared" si="7"/>
        <v>The MOFET Institute</v>
      </c>
      <c r="E101" s="141" t="str">
        <f t="shared" si="8"/>
        <v>Israel</v>
      </c>
      <c r="F101" s="139" t="s">
        <v>706</v>
      </c>
      <c r="G101" s="139" t="s">
        <v>707</v>
      </c>
      <c r="H101" s="142" t="s">
        <v>192</v>
      </c>
      <c r="I101" s="139" t="s">
        <v>682</v>
      </c>
      <c r="J101" s="143" t="s">
        <v>705</v>
      </c>
      <c r="K101" s="84">
        <v>43177</v>
      </c>
      <c r="L101" s="84">
        <v>43183</v>
      </c>
      <c r="M101" s="85">
        <v>7</v>
      </c>
      <c r="N101" s="86">
        <v>3746</v>
      </c>
      <c r="O101" s="82">
        <f t="shared" si="9"/>
        <v>530</v>
      </c>
      <c r="P101" s="69">
        <f t="shared" si="10"/>
        <v>840</v>
      </c>
      <c r="Q101" s="83">
        <f t="shared" si="12"/>
        <v>1370</v>
      </c>
      <c r="R101" s="26" t="str">
        <f t="shared" si="11"/>
        <v/>
      </c>
    </row>
    <row r="102" spans="2:18" s="27" customFormat="1" x14ac:dyDescent="0.3">
      <c r="B102" s="139" t="s">
        <v>160</v>
      </c>
      <c r="C102" s="25" t="s">
        <v>8</v>
      </c>
      <c r="D102" s="141" t="str">
        <f t="shared" si="7"/>
        <v>The MOFET Institute</v>
      </c>
      <c r="E102" s="141" t="str">
        <f t="shared" si="8"/>
        <v>Israel</v>
      </c>
      <c r="F102" s="139" t="s">
        <v>708</v>
      </c>
      <c r="G102" s="139" t="s">
        <v>695</v>
      </c>
      <c r="H102" s="142" t="s">
        <v>192</v>
      </c>
      <c r="I102" s="139" t="s">
        <v>682</v>
      </c>
      <c r="J102" s="143" t="s">
        <v>705</v>
      </c>
      <c r="K102" s="84">
        <v>43177</v>
      </c>
      <c r="L102" s="84">
        <v>43183</v>
      </c>
      <c r="M102" s="85">
        <v>7</v>
      </c>
      <c r="N102" s="86">
        <v>3746</v>
      </c>
      <c r="O102" s="82">
        <f t="shared" si="9"/>
        <v>530</v>
      </c>
      <c r="P102" s="69">
        <f t="shared" si="10"/>
        <v>840</v>
      </c>
      <c r="Q102" s="83">
        <f t="shared" si="12"/>
        <v>1370</v>
      </c>
      <c r="R102" s="26" t="str">
        <f t="shared" si="11"/>
        <v/>
      </c>
    </row>
    <row r="103" spans="2:18" s="27" customFormat="1" x14ac:dyDescent="0.3">
      <c r="B103" s="139" t="s">
        <v>160</v>
      </c>
      <c r="C103" s="25" t="s">
        <v>8</v>
      </c>
      <c r="D103" s="141" t="str">
        <f t="shared" si="7"/>
        <v>The MOFET Institute</v>
      </c>
      <c r="E103" s="141" t="str">
        <f t="shared" si="8"/>
        <v>Israel</v>
      </c>
      <c r="F103" s="139" t="s">
        <v>709</v>
      </c>
      <c r="G103" s="139" t="s">
        <v>710</v>
      </c>
      <c r="H103" s="142" t="s">
        <v>192</v>
      </c>
      <c r="I103" s="139" t="s">
        <v>682</v>
      </c>
      <c r="J103" s="143" t="s">
        <v>705</v>
      </c>
      <c r="K103" s="84">
        <v>43176</v>
      </c>
      <c r="L103" s="84">
        <v>43183</v>
      </c>
      <c r="M103" s="85">
        <v>8</v>
      </c>
      <c r="N103" s="86">
        <v>3746</v>
      </c>
      <c r="O103" s="82">
        <f t="shared" si="9"/>
        <v>530</v>
      </c>
      <c r="P103" s="69">
        <f t="shared" si="10"/>
        <v>960</v>
      </c>
      <c r="Q103" s="83">
        <f t="shared" si="12"/>
        <v>1490</v>
      </c>
      <c r="R103" s="26" t="str">
        <f t="shared" si="11"/>
        <v/>
      </c>
    </row>
    <row r="104" spans="2:18" s="27" customFormat="1" x14ac:dyDescent="0.3">
      <c r="B104" s="139" t="s">
        <v>160</v>
      </c>
      <c r="C104" s="25" t="s">
        <v>8</v>
      </c>
      <c r="D104" s="141" t="str">
        <f t="shared" si="7"/>
        <v>The MOFET Institute</v>
      </c>
      <c r="E104" s="141" t="str">
        <f t="shared" si="8"/>
        <v>Israel</v>
      </c>
      <c r="F104" s="139" t="s">
        <v>696</v>
      </c>
      <c r="G104" s="139" t="s">
        <v>593</v>
      </c>
      <c r="H104" s="142" t="s">
        <v>192</v>
      </c>
      <c r="I104" s="139" t="s">
        <v>682</v>
      </c>
      <c r="J104" s="143" t="s">
        <v>705</v>
      </c>
      <c r="K104" s="84">
        <v>43176</v>
      </c>
      <c r="L104" s="84">
        <v>43183</v>
      </c>
      <c r="M104" s="85">
        <v>8</v>
      </c>
      <c r="N104" s="86">
        <v>3746</v>
      </c>
      <c r="O104" s="82">
        <f t="shared" si="9"/>
        <v>530</v>
      </c>
      <c r="P104" s="69">
        <f t="shared" si="10"/>
        <v>960</v>
      </c>
      <c r="Q104" s="83">
        <f t="shared" si="12"/>
        <v>1490</v>
      </c>
      <c r="R104" s="26" t="str">
        <f t="shared" si="11"/>
        <v/>
      </c>
    </row>
    <row r="105" spans="2:18" s="27" customFormat="1" x14ac:dyDescent="0.3">
      <c r="B105" s="139" t="s">
        <v>210</v>
      </c>
      <c r="C105" s="25" t="s">
        <v>8</v>
      </c>
      <c r="D105" s="141" t="str">
        <f t="shared" si="7"/>
        <v>The MOFET Institute</v>
      </c>
      <c r="E105" s="141" t="str">
        <f t="shared" si="8"/>
        <v>Israel</v>
      </c>
      <c r="F105" s="139" t="s">
        <v>711</v>
      </c>
      <c r="G105" s="139" t="s">
        <v>593</v>
      </c>
      <c r="H105" s="142" t="s">
        <v>192</v>
      </c>
      <c r="I105" s="139" t="s">
        <v>682</v>
      </c>
      <c r="J105" s="143" t="s">
        <v>689</v>
      </c>
      <c r="K105" s="84">
        <v>43044</v>
      </c>
      <c r="L105" s="84">
        <v>43048</v>
      </c>
      <c r="M105" s="85">
        <v>5</v>
      </c>
      <c r="N105" s="86">
        <v>16</v>
      </c>
      <c r="O105" s="82">
        <f t="shared" si="9"/>
        <v>0</v>
      </c>
      <c r="P105" s="69">
        <f t="shared" si="10"/>
        <v>600</v>
      </c>
      <c r="Q105" s="83">
        <f t="shared" si="12"/>
        <v>600</v>
      </c>
      <c r="R105" s="26" t="str">
        <f t="shared" si="11"/>
        <v/>
      </c>
    </row>
    <row r="106" spans="2:18" s="27" customFormat="1" x14ac:dyDescent="0.3">
      <c r="B106" s="139" t="s">
        <v>210</v>
      </c>
      <c r="C106" s="25" t="s">
        <v>8</v>
      </c>
      <c r="D106" s="141" t="str">
        <f t="shared" si="7"/>
        <v>The MOFET Institute</v>
      </c>
      <c r="E106" s="141" t="str">
        <f t="shared" si="8"/>
        <v>Israel</v>
      </c>
      <c r="F106" s="139" t="s">
        <v>712</v>
      </c>
      <c r="G106" s="139" t="s">
        <v>698</v>
      </c>
      <c r="H106" s="142" t="s">
        <v>192</v>
      </c>
      <c r="I106" s="139" t="s">
        <v>682</v>
      </c>
      <c r="J106" s="143" t="s">
        <v>689</v>
      </c>
      <c r="K106" s="84">
        <v>43047</v>
      </c>
      <c r="L106" s="84">
        <v>43047</v>
      </c>
      <c r="M106" s="85">
        <v>1</v>
      </c>
      <c r="N106" s="86">
        <v>16</v>
      </c>
      <c r="O106" s="82">
        <f t="shared" si="9"/>
        <v>0</v>
      </c>
      <c r="P106" s="69">
        <f t="shared" si="10"/>
        <v>120</v>
      </c>
      <c r="Q106" s="83">
        <f t="shared" si="12"/>
        <v>120</v>
      </c>
      <c r="R106" s="26" t="str">
        <f t="shared" si="11"/>
        <v/>
      </c>
    </row>
    <row r="107" spans="2:18" s="27" customFormat="1" x14ac:dyDescent="0.3">
      <c r="B107" s="139" t="s">
        <v>210</v>
      </c>
      <c r="C107" s="25" t="s">
        <v>8</v>
      </c>
      <c r="D107" s="141" t="str">
        <f t="shared" si="7"/>
        <v>The MOFET Institute</v>
      </c>
      <c r="E107" s="141" t="str">
        <f t="shared" si="8"/>
        <v>Israel</v>
      </c>
      <c r="F107" s="139" t="s">
        <v>713</v>
      </c>
      <c r="G107" s="139" t="s">
        <v>703</v>
      </c>
      <c r="H107" s="142" t="s">
        <v>192</v>
      </c>
      <c r="I107" s="139" t="s">
        <v>682</v>
      </c>
      <c r="J107" s="143" t="s">
        <v>689</v>
      </c>
      <c r="K107" s="84">
        <v>43044</v>
      </c>
      <c r="L107" s="84">
        <v>43047</v>
      </c>
      <c r="M107" s="85">
        <v>4</v>
      </c>
      <c r="N107" s="86">
        <v>16</v>
      </c>
      <c r="O107" s="82">
        <f t="shared" si="9"/>
        <v>0</v>
      </c>
      <c r="P107" s="69">
        <f t="shared" si="10"/>
        <v>480</v>
      </c>
      <c r="Q107" s="83">
        <f t="shared" si="12"/>
        <v>480</v>
      </c>
      <c r="R107" s="26" t="str">
        <f t="shared" si="11"/>
        <v/>
      </c>
    </row>
    <row r="108" spans="2:18" s="27" customFormat="1" x14ac:dyDescent="0.3">
      <c r="B108" s="139" t="s">
        <v>160</v>
      </c>
      <c r="C108" s="25" t="s">
        <v>8</v>
      </c>
      <c r="D108" s="141" t="str">
        <f t="shared" si="7"/>
        <v>The MOFET Institute</v>
      </c>
      <c r="E108" s="141" t="str">
        <f t="shared" si="8"/>
        <v>Israel</v>
      </c>
      <c r="F108" s="139" t="s">
        <v>714</v>
      </c>
      <c r="G108" s="139" t="s">
        <v>593</v>
      </c>
      <c r="H108" s="142" t="s">
        <v>192</v>
      </c>
      <c r="I108" s="139" t="s">
        <v>682</v>
      </c>
      <c r="J108" s="143" t="s">
        <v>991</v>
      </c>
      <c r="K108" s="84">
        <v>42823</v>
      </c>
      <c r="L108" s="84">
        <v>42823</v>
      </c>
      <c r="M108" s="85">
        <v>1</v>
      </c>
      <c r="N108" s="86">
        <v>92</v>
      </c>
      <c r="O108" s="82">
        <f t="shared" si="9"/>
        <v>0</v>
      </c>
      <c r="P108" s="69">
        <f t="shared" si="10"/>
        <v>120</v>
      </c>
      <c r="Q108" s="83">
        <f t="shared" si="12"/>
        <v>120</v>
      </c>
      <c r="R108" s="26" t="str">
        <f t="shared" si="11"/>
        <v/>
      </c>
    </row>
    <row r="109" spans="2:18" s="27" customFormat="1" x14ac:dyDescent="0.3">
      <c r="B109" s="139" t="s">
        <v>160</v>
      </c>
      <c r="C109" s="25" t="s">
        <v>8</v>
      </c>
      <c r="D109" s="141" t="str">
        <f t="shared" si="7"/>
        <v>The MOFET Institute</v>
      </c>
      <c r="E109" s="141" t="str">
        <f t="shared" si="8"/>
        <v>Israel</v>
      </c>
      <c r="F109" s="139" t="s">
        <v>715</v>
      </c>
      <c r="G109" s="139" t="s">
        <v>593</v>
      </c>
      <c r="H109" s="142" t="s">
        <v>192</v>
      </c>
      <c r="I109" s="139" t="s">
        <v>682</v>
      </c>
      <c r="J109" s="143" t="s">
        <v>992</v>
      </c>
      <c r="K109" s="84">
        <v>43170</v>
      </c>
      <c r="L109" s="84">
        <v>43170</v>
      </c>
      <c r="M109" s="85">
        <v>1</v>
      </c>
      <c r="N109" s="86">
        <v>5</v>
      </c>
      <c r="O109" s="82">
        <f t="shared" si="9"/>
        <v>0</v>
      </c>
      <c r="P109" s="69">
        <f t="shared" si="10"/>
        <v>120</v>
      </c>
      <c r="Q109" s="83">
        <f t="shared" si="12"/>
        <v>120</v>
      </c>
      <c r="R109" s="26" t="str">
        <f t="shared" si="11"/>
        <v/>
      </c>
    </row>
    <row r="110" spans="2:18" s="27" customFormat="1" x14ac:dyDescent="0.3">
      <c r="B110" s="139"/>
      <c r="C110" s="25"/>
      <c r="D110" s="141" t="str">
        <f t="shared" si="7"/>
        <v/>
      </c>
      <c r="E110" s="141" t="str">
        <f t="shared" si="8"/>
        <v/>
      </c>
      <c r="F110" s="139"/>
      <c r="G110" s="139"/>
      <c r="H110" s="142"/>
      <c r="I110" s="139"/>
      <c r="J110" s="143"/>
      <c r="K110" s="84"/>
      <c r="L110" s="84"/>
      <c r="M110" s="85">
        <v>0</v>
      </c>
      <c r="N110" s="86">
        <v>0</v>
      </c>
      <c r="O110" s="82">
        <f t="shared" si="9"/>
        <v>0</v>
      </c>
      <c r="P110" s="69">
        <f t="shared" si="10"/>
        <v>0</v>
      </c>
      <c r="Q110" s="83">
        <f t="shared" si="12"/>
        <v>0</v>
      </c>
      <c r="R110" s="26" t="str">
        <f t="shared" si="11"/>
        <v>Error</v>
      </c>
    </row>
    <row r="111" spans="2:18" s="27" customFormat="1" x14ac:dyDescent="0.3">
      <c r="B111" s="139" t="s">
        <v>161</v>
      </c>
      <c r="C111" s="25" t="s">
        <v>9</v>
      </c>
      <c r="D111" s="141" t="str">
        <f t="shared" si="7"/>
        <v>Beit Berl College</v>
      </c>
      <c r="E111" s="141" t="str">
        <f t="shared" si="8"/>
        <v>Israel</v>
      </c>
      <c r="F111" s="139" t="s">
        <v>843</v>
      </c>
      <c r="G111" s="139" t="s">
        <v>749</v>
      </c>
      <c r="H111" s="142" t="s">
        <v>192</v>
      </c>
      <c r="I111" s="139" t="s">
        <v>844</v>
      </c>
      <c r="J111" s="139" t="s">
        <v>845</v>
      </c>
      <c r="K111" s="84">
        <v>42702</v>
      </c>
      <c r="L111" s="84">
        <v>42702</v>
      </c>
      <c r="M111" s="85">
        <v>1</v>
      </c>
      <c r="N111" s="86">
        <v>15</v>
      </c>
      <c r="O111" s="82">
        <f t="shared" si="9"/>
        <v>0</v>
      </c>
      <c r="P111" s="69">
        <f t="shared" si="10"/>
        <v>120</v>
      </c>
      <c r="Q111" s="83">
        <f t="shared" si="12"/>
        <v>120</v>
      </c>
      <c r="R111" s="26" t="str">
        <f t="shared" si="11"/>
        <v/>
      </c>
    </row>
    <row r="112" spans="2:18" s="27" customFormat="1" x14ac:dyDescent="0.3">
      <c r="B112" s="139" t="s">
        <v>160</v>
      </c>
      <c r="C112" s="25" t="s">
        <v>9</v>
      </c>
      <c r="D112" s="141" t="str">
        <f t="shared" si="7"/>
        <v>Beit Berl College</v>
      </c>
      <c r="E112" s="141" t="str">
        <f t="shared" si="8"/>
        <v>Israel</v>
      </c>
      <c r="F112" s="139" t="s">
        <v>846</v>
      </c>
      <c r="G112" s="139" t="s">
        <v>847</v>
      </c>
      <c r="H112" s="142" t="s">
        <v>192</v>
      </c>
      <c r="I112" s="139" t="s">
        <v>844</v>
      </c>
      <c r="J112" s="139" t="s">
        <v>845</v>
      </c>
      <c r="K112" s="84">
        <v>42702</v>
      </c>
      <c r="L112" s="84">
        <v>42702</v>
      </c>
      <c r="M112" s="85">
        <v>1</v>
      </c>
      <c r="N112" s="86">
        <v>15</v>
      </c>
      <c r="O112" s="82">
        <f t="shared" si="9"/>
        <v>0</v>
      </c>
      <c r="P112" s="69">
        <f t="shared" si="10"/>
        <v>120</v>
      </c>
      <c r="Q112" s="83">
        <f t="shared" si="12"/>
        <v>120</v>
      </c>
      <c r="R112" s="26" t="str">
        <f t="shared" si="11"/>
        <v/>
      </c>
    </row>
    <row r="113" spans="2:18" s="27" customFormat="1" x14ac:dyDescent="0.3">
      <c r="B113" s="139" t="s">
        <v>160</v>
      </c>
      <c r="C113" s="25" t="s">
        <v>9</v>
      </c>
      <c r="D113" s="141" t="str">
        <f t="shared" si="7"/>
        <v>Beit Berl College</v>
      </c>
      <c r="E113" s="141" t="str">
        <f t="shared" si="8"/>
        <v>Israel</v>
      </c>
      <c r="F113" s="139" t="s">
        <v>848</v>
      </c>
      <c r="G113" s="139" t="s">
        <v>749</v>
      </c>
      <c r="H113" s="142" t="s">
        <v>192</v>
      </c>
      <c r="I113" s="139" t="s">
        <v>844</v>
      </c>
      <c r="J113" s="143" t="s">
        <v>849</v>
      </c>
      <c r="K113" s="84">
        <v>42799</v>
      </c>
      <c r="L113" s="84">
        <v>42804</v>
      </c>
      <c r="M113" s="85">
        <v>5</v>
      </c>
      <c r="N113" s="86">
        <v>1562</v>
      </c>
      <c r="O113" s="82">
        <f t="shared" si="9"/>
        <v>275</v>
      </c>
      <c r="P113" s="69">
        <f t="shared" si="10"/>
        <v>600</v>
      </c>
      <c r="Q113" s="83">
        <f t="shared" si="12"/>
        <v>875</v>
      </c>
      <c r="R113" s="26" t="str">
        <f t="shared" si="11"/>
        <v/>
      </c>
    </row>
    <row r="114" spans="2:18" s="27" customFormat="1" x14ac:dyDescent="0.3">
      <c r="B114" s="139" t="s">
        <v>160</v>
      </c>
      <c r="C114" s="25" t="s">
        <v>9</v>
      </c>
      <c r="D114" s="141" t="str">
        <f t="shared" si="7"/>
        <v>Beit Berl College</v>
      </c>
      <c r="E114" s="141" t="str">
        <f t="shared" si="8"/>
        <v>Israel</v>
      </c>
      <c r="F114" s="139" t="s">
        <v>740</v>
      </c>
      <c r="G114" s="139" t="s">
        <v>741</v>
      </c>
      <c r="H114" s="142" t="s">
        <v>192</v>
      </c>
      <c r="I114" s="139" t="s">
        <v>844</v>
      </c>
      <c r="J114" s="143" t="s">
        <v>849</v>
      </c>
      <c r="K114" s="84">
        <v>42799</v>
      </c>
      <c r="L114" s="84">
        <v>42804</v>
      </c>
      <c r="M114" s="85">
        <v>5</v>
      </c>
      <c r="N114" s="86">
        <v>1562</v>
      </c>
      <c r="O114" s="82">
        <f t="shared" si="9"/>
        <v>275</v>
      </c>
      <c r="P114" s="69">
        <f t="shared" si="10"/>
        <v>600</v>
      </c>
      <c r="Q114" s="83">
        <f t="shared" si="12"/>
        <v>875</v>
      </c>
      <c r="R114" s="26" t="str">
        <f t="shared" si="11"/>
        <v/>
      </c>
    </row>
    <row r="115" spans="2:18" s="27" customFormat="1" x14ac:dyDescent="0.3">
      <c r="B115" s="139" t="s">
        <v>160</v>
      </c>
      <c r="C115" s="25" t="s">
        <v>9</v>
      </c>
      <c r="D115" s="141" t="str">
        <f t="shared" si="7"/>
        <v>Beit Berl College</v>
      </c>
      <c r="E115" s="141" t="str">
        <f t="shared" si="8"/>
        <v>Israel</v>
      </c>
      <c r="F115" s="139" t="s">
        <v>850</v>
      </c>
      <c r="G115" s="139" t="s">
        <v>851</v>
      </c>
      <c r="H115" s="142" t="s">
        <v>192</v>
      </c>
      <c r="I115" s="139" t="s">
        <v>844</v>
      </c>
      <c r="J115" s="143" t="s">
        <v>849</v>
      </c>
      <c r="K115" s="84">
        <v>42799</v>
      </c>
      <c r="L115" s="84">
        <v>42804</v>
      </c>
      <c r="M115" s="85">
        <v>5</v>
      </c>
      <c r="N115" s="86">
        <v>1562</v>
      </c>
      <c r="O115" s="82">
        <f t="shared" si="9"/>
        <v>275</v>
      </c>
      <c r="P115" s="69">
        <f t="shared" si="10"/>
        <v>600</v>
      </c>
      <c r="Q115" s="83">
        <f t="shared" si="12"/>
        <v>875</v>
      </c>
      <c r="R115" s="26" t="str">
        <f t="shared" si="11"/>
        <v/>
      </c>
    </row>
    <row r="116" spans="2:18" s="27" customFormat="1" x14ac:dyDescent="0.3">
      <c r="B116" s="139" t="s">
        <v>160</v>
      </c>
      <c r="C116" s="25" t="s">
        <v>9</v>
      </c>
      <c r="D116" s="141" t="str">
        <f t="shared" si="7"/>
        <v>Beit Berl College</v>
      </c>
      <c r="E116" s="141" t="str">
        <f t="shared" si="8"/>
        <v>Israel</v>
      </c>
      <c r="F116" s="139" t="s">
        <v>852</v>
      </c>
      <c r="G116" s="139" t="s">
        <v>749</v>
      </c>
      <c r="H116" s="142" t="s">
        <v>192</v>
      </c>
      <c r="I116" s="139" t="s">
        <v>844</v>
      </c>
      <c r="J116" s="143" t="s">
        <v>853</v>
      </c>
      <c r="K116" s="84">
        <v>42890</v>
      </c>
      <c r="L116" s="84">
        <v>42896</v>
      </c>
      <c r="M116" s="85">
        <v>7</v>
      </c>
      <c r="N116" s="86">
        <v>3123</v>
      </c>
      <c r="O116" s="82">
        <f t="shared" si="9"/>
        <v>530</v>
      </c>
      <c r="P116" s="69">
        <f t="shared" si="10"/>
        <v>840</v>
      </c>
      <c r="Q116" s="83">
        <f t="shared" si="12"/>
        <v>1370</v>
      </c>
      <c r="R116" s="26" t="str">
        <f t="shared" si="11"/>
        <v/>
      </c>
    </row>
    <row r="117" spans="2:18" s="27" customFormat="1" x14ac:dyDescent="0.3">
      <c r="B117" s="139" t="s">
        <v>160</v>
      </c>
      <c r="C117" s="25" t="s">
        <v>9</v>
      </c>
      <c r="D117" s="141" t="str">
        <f t="shared" si="7"/>
        <v>Beit Berl College</v>
      </c>
      <c r="E117" s="141" t="str">
        <f t="shared" si="8"/>
        <v>Israel</v>
      </c>
      <c r="F117" s="139" t="s">
        <v>854</v>
      </c>
      <c r="G117" s="139" t="s">
        <v>761</v>
      </c>
      <c r="H117" s="142" t="s">
        <v>192</v>
      </c>
      <c r="I117" s="139" t="s">
        <v>844</v>
      </c>
      <c r="J117" s="143" t="s">
        <v>853</v>
      </c>
      <c r="K117" s="84">
        <v>42890</v>
      </c>
      <c r="L117" s="84">
        <v>42896</v>
      </c>
      <c r="M117" s="85">
        <v>7</v>
      </c>
      <c r="N117" s="86">
        <v>3123</v>
      </c>
      <c r="O117" s="82">
        <f t="shared" si="9"/>
        <v>530</v>
      </c>
      <c r="P117" s="69">
        <f t="shared" si="10"/>
        <v>840</v>
      </c>
      <c r="Q117" s="83">
        <f t="shared" si="12"/>
        <v>1370</v>
      </c>
      <c r="R117" s="26" t="str">
        <f t="shared" si="11"/>
        <v/>
      </c>
    </row>
    <row r="118" spans="2:18" s="27" customFormat="1" x14ac:dyDescent="0.3">
      <c r="B118" s="139" t="s">
        <v>160</v>
      </c>
      <c r="C118" s="25" t="s">
        <v>9</v>
      </c>
      <c r="D118" s="141" t="str">
        <f t="shared" si="7"/>
        <v>Beit Berl College</v>
      </c>
      <c r="E118" s="141" t="str">
        <f t="shared" si="8"/>
        <v>Israel</v>
      </c>
      <c r="F118" s="139" t="s">
        <v>766</v>
      </c>
      <c r="G118" s="139" t="s">
        <v>767</v>
      </c>
      <c r="H118" s="142" t="s">
        <v>192</v>
      </c>
      <c r="I118" s="139" t="s">
        <v>844</v>
      </c>
      <c r="J118" s="143" t="s">
        <v>853</v>
      </c>
      <c r="K118" s="84">
        <v>42890</v>
      </c>
      <c r="L118" s="84">
        <v>42896</v>
      </c>
      <c r="M118" s="85">
        <v>7</v>
      </c>
      <c r="N118" s="86">
        <v>3123</v>
      </c>
      <c r="O118" s="82">
        <f t="shared" si="9"/>
        <v>530</v>
      </c>
      <c r="P118" s="69">
        <f t="shared" si="10"/>
        <v>840</v>
      </c>
      <c r="Q118" s="83">
        <f t="shared" si="12"/>
        <v>1370</v>
      </c>
      <c r="R118" s="26" t="str">
        <f t="shared" si="11"/>
        <v/>
      </c>
    </row>
    <row r="119" spans="2:18" s="27" customFormat="1" x14ac:dyDescent="0.3">
      <c r="B119" s="139" t="s">
        <v>160</v>
      </c>
      <c r="C119" s="25" t="s">
        <v>9</v>
      </c>
      <c r="D119" s="141" t="str">
        <f t="shared" si="7"/>
        <v>Beit Berl College</v>
      </c>
      <c r="E119" s="141" t="str">
        <f t="shared" si="8"/>
        <v>Israel</v>
      </c>
      <c r="F119" s="139" t="s">
        <v>763</v>
      </c>
      <c r="G119" s="139" t="s">
        <v>764</v>
      </c>
      <c r="H119" s="142" t="s">
        <v>192</v>
      </c>
      <c r="I119" s="139" t="s">
        <v>844</v>
      </c>
      <c r="J119" s="143" t="s">
        <v>853</v>
      </c>
      <c r="K119" s="84">
        <v>42890</v>
      </c>
      <c r="L119" s="84">
        <v>42896</v>
      </c>
      <c r="M119" s="85">
        <v>7</v>
      </c>
      <c r="N119" s="86">
        <v>3123</v>
      </c>
      <c r="O119" s="82">
        <f t="shared" si="9"/>
        <v>530</v>
      </c>
      <c r="P119" s="69">
        <f t="shared" si="10"/>
        <v>840</v>
      </c>
      <c r="Q119" s="83">
        <f t="shared" si="12"/>
        <v>1370</v>
      </c>
      <c r="R119" s="26" t="str">
        <f t="shared" si="11"/>
        <v/>
      </c>
    </row>
    <row r="120" spans="2:18" s="27" customFormat="1" x14ac:dyDescent="0.3">
      <c r="B120" s="139" t="s">
        <v>160</v>
      </c>
      <c r="C120" s="25" t="s">
        <v>9</v>
      </c>
      <c r="D120" s="141" t="str">
        <f t="shared" si="7"/>
        <v>Beit Berl College</v>
      </c>
      <c r="E120" s="141" t="str">
        <f t="shared" si="8"/>
        <v>Israel</v>
      </c>
      <c r="F120" s="139" t="s">
        <v>769</v>
      </c>
      <c r="G120" s="139" t="s">
        <v>770</v>
      </c>
      <c r="H120" s="142" t="s">
        <v>192</v>
      </c>
      <c r="I120" s="139" t="s">
        <v>844</v>
      </c>
      <c r="J120" s="143" t="s">
        <v>853</v>
      </c>
      <c r="K120" s="84">
        <v>42890</v>
      </c>
      <c r="L120" s="84">
        <v>42896</v>
      </c>
      <c r="M120" s="85">
        <v>7</v>
      </c>
      <c r="N120" s="86">
        <v>3123</v>
      </c>
      <c r="O120" s="82">
        <f t="shared" si="9"/>
        <v>530</v>
      </c>
      <c r="P120" s="69">
        <f t="shared" si="10"/>
        <v>840</v>
      </c>
      <c r="Q120" s="83">
        <f t="shared" si="12"/>
        <v>1370</v>
      </c>
      <c r="R120" s="26" t="str">
        <f t="shared" si="11"/>
        <v/>
      </c>
    </row>
    <row r="121" spans="2:18" s="27" customFormat="1" x14ac:dyDescent="0.3">
      <c r="B121" s="139" t="s">
        <v>160</v>
      </c>
      <c r="C121" s="25" t="s">
        <v>9</v>
      </c>
      <c r="D121" s="141" t="str">
        <f t="shared" si="7"/>
        <v>Beit Berl College</v>
      </c>
      <c r="E121" s="141" t="str">
        <f t="shared" si="8"/>
        <v>Israel</v>
      </c>
      <c r="F121" s="139" t="s">
        <v>757</v>
      </c>
      <c r="G121" s="139" t="s">
        <v>741</v>
      </c>
      <c r="H121" s="142" t="s">
        <v>192</v>
      </c>
      <c r="I121" s="139" t="s">
        <v>844</v>
      </c>
      <c r="J121" s="143" t="s">
        <v>853</v>
      </c>
      <c r="K121" s="84">
        <v>42890</v>
      </c>
      <c r="L121" s="84">
        <v>42892</v>
      </c>
      <c r="M121" s="85">
        <v>3</v>
      </c>
      <c r="N121" s="86">
        <v>3123</v>
      </c>
      <c r="O121" s="82">
        <f t="shared" si="9"/>
        <v>530</v>
      </c>
      <c r="P121" s="69">
        <f t="shared" si="10"/>
        <v>360</v>
      </c>
      <c r="Q121" s="83">
        <f t="shared" si="12"/>
        <v>890</v>
      </c>
      <c r="R121" s="26" t="str">
        <f t="shared" si="11"/>
        <v/>
      </c>
    </row>
    <row r="122" spans="2:18" s="27" customFormat="1" x14ac:dyDescent="0.3">
      <c r="B122" s="139" t="s">
        <v>160</v>
      </c>
      <c r="C122" s="25" t="s">
        <v>9</v>
      </c>
      <c r="D122" s="141" t="str">
        <f t="shared" si="7"/>
        <v>Beit Berl College</v>
      </c>
      <c r="E122" s="141" t="str">
        <f t="shared" si="8"/>
        <v>Israel</v>
      </c>
      <c r="F122" s="139" t="s">
        <v>855</v>
      </c>
      <c r="G122" s="139" t="s">
        <v>749</v>
      </c>
      <c r="H122" s="142" t="s">
        <v>192</v>
      </c>
      <c r="I122" s="139" t="s">
        <v>844</v>
      </c>
      <c r="J122" s="143" t="s">
        <v>845</v>
      </c>
      <c r="K122" s="84">
        <v>42942</v>
      </c>
      <c r="L122" s="84">
        <v>42943</v>
      </c>
      <c r="M122" s="85">
        <v>2</v>
      </c>
      <c r="N122" s="86">
        <v>14</v>
      </c>
      <c r="O122" s="82">
        <f t="shared" si="9"/>
        <v>0</v>
      </c>
      <c r="P122" s="69">
        <f t="shared" si="10"/>
        <v>240</v>
      </c>
      <c r="Q122" s="83">
        <f t="shared" si="12"/>
        <v>240</v>
      </c>
      <c r="R122" s="26" t="str">
        <f t="shared" si="11"/>
        <v/>
      </c>
    </row>
    <row r="123" spans="2:18" s="27" customFormat="1" x14ac:dyDescent="0.3">
      <c r="B123" s="139" t="s">
        <v>160</v>
      </c>
      <c r="C123" s="25" t="s">
        <v>9</v>
      </c>
      <c r="D123" s="141" t="str">
        <f t="shared" si="7"/>
        <v>Beit Berl College</v>
      </c>
      <c r="E123" s="141" t="str">
        <f t="shared" si="8"/>
        <v>Israel</v>
      </c>
      <c r="F123" s="139" t="s">
        <v>856</v>
      </c>
      <c r="G123" s="139" t="s">
        <v>741</v>
      </c>
      <c r="H123" s="142" t="s">
        <v>192</v>
      </c>
      <c r="I123" s="139" t="s">
        <v>844</v>
      </c>
      <c r="J123" s="143" t="s">
        <v>845</v>
      </c>
      <c r="K123" s="84">
        <v>42942</v>
      </c>
      <c r="L123" s="84">
        <v>42943</v>
      </c>
      <c r="M123" s="85">
        <v>2</v>
      </c>
      <c r="N123" s="86">
        <v>14</v>
      </c>
      <c r="O123" s="82">
        <f t="shared" si="9"/>
        <v>0</v>
      </c>
      <c r="P123" s="69">
        <f t="shared" si="10"/>
        <v>240</v>
      </c>
      <c r="Q123" s="83">
        <f t="shared" si="12"/>
        <v>240</v>
      </c>
      <c r="R123" s="26" t="str">
        <f t="shared" si="11"/>
        <v/>
      </c>
    </row>
    <row r="124" spans="2:18" s="27" customFormat="1" x14ac:dyDescent="0.3">
      <c r="B124" s="139" t="s">
        <v>162</v>
      </c>
      <c r="C124" s="25" t="s">
        <v>9</v>
      </c>
      <c r="D124" s="141" t="str">
        <f t="shared" si="7"/>
        <v>Beit Berl College</v>
      </c>
      <c r="E124" s="141" t="str">
        <f t="shared" si="8"/>
        <v>Israel</v>
      </c>
      <c r="F124" s="139" t="s">
        <v>857</v>
      </c>
      <c r="G124" s="139" t="s">
        <v>749</v>
      </c>
      <c r="H124" s="142" t="s">
        <v>192</v>
      </c>
      <c r="I124" s="139" t="s">
        <v>844</v>
      </c>
      <c r="J124" s="143" t="s">
        <v>845</v>
      </c>
      <c r="K124" s="84">
        <v>43074</v>
      </c>
      <c r="L124" s="84">
        <v>43074</v>
      </c>
      <c r="M124" s="85">
        <v>1</v>
      </c>
      <c r="N124" s="86">
        <v>17</v>
      </c>
      <c r="O124" s="82">
        <f t="shared" si="9"/>
        <v>0</v>
      </c>
      <c r="P124" s="69">
        <f t="shared" si="10"/>
        <v>120</v>
      </c>
      <c r="Q124" s="83">
        <f t="shared" si="12"/>
        <v>120</v>
      </c>
      <c r="R124" s="26" t="str">
        <f t="shared" si="11"/>
        <v/>
      </c>
    </row>
    <row r="125" spans="2:18" s="27" customFormat="1" x14ac:dyDescent="0.3">
      <c r="B125" s="139" t="s">
        <v>162</v>
      </c>
      <c r="C125" s="25" t="s">
        <v>9</v>
      </c>
      <c r="D125" s="141" t="str">
        <f t="shared" si="7"/>
        <v>Beit Berl College</v>
      </c>
      <c r="E125" s="141" t="str">
        <f t="shared" si="8"/>
        <v>Israel</v>
      </c>
      <c r="F125" s="139" t="s">
        <v>858</v>
      </c>
      <c r="G125" s="139" t="s">
        <v>761</v>
      </c>
      <c r="H125" s="142" t="s">
        <v>192</v>
      </c>
      <c r="I125" s="139" t="s">
        <v>844</v>
      </c>
      <c r="J125" s="143" t="s">
        <v>845</v>
      </c>
      <c r="K125" s="84">
        <v>43074</v>
      </c>
      <c r="L125" s="84">
        <v>43074</v>
      </c>
      <c r="M125" s="85">
        <v>1</v>
      </c>
      <c r="N125" s="86">
        <v>17</v>
      </c>
      <c r="O125" s="82">
        <f t="shared" si="9"/>
        <v>0</v>
      </c>
      <c r="P125" s="69">
        <f t="shared" si="10"/>
        <v>120</v>
      </c>
      <c r="Q125" s="83">
        <f t="shared" si="12"/>
        <v>120</v>
      </c>
      <c r="R125" s="26" t="str">
        <f t="shared" si="11"/>
        <v/>
      </c>
    </row>
    <row r="126" spans="2:18" s="27" customFormat="1" x14ac:dyDescent="0.3">
      <c r="B126" s="139" t="s">
        <v>160</v>
      </c>
      <c r="C126" s="25" t="s">
        <v>9</v>
      </c>
      <c r="D126" s="141" t="str">
        <f t="shared" si="7"/>
        <v>Beit Berl College</v>
      </c>
      <c r="E126" s="141" t="str">
        <f t="shared" si="8"/>
        <v>Israel</v>
      </c>
      <c r="F126" s="139" t="s">
        <v>859</v>
      </c>
      <c r="G126" s="139" t="s">
        <v>749</v>
      </c>
      <c r="H126" s="142" t="s">
        <v>192</v>
      </c>
      <c r="I126" s="139" t="s">
        <v>844</v>
      </c>
      <c r="J126" s="143" t="s">
        <v>860</v>
      </c>
      <c r="K126" s="84">
        <v>43090</v>
      </c>
      <c r="L126" s="84">
        <v>43090</v>
      </c>
      <c r="M126" s="85">
        <v>1</v>
      </c>
      <c r="N126" s="86">
        <v>104</v>
      </c>
      <c r="O126" s="82">
        <f t="shared" si="9"/>
        <v>180</v>
      </c>
      <c r="P126" s="69">
        <f t="shared" si="10"/>
        <v>120</v>
      </c>
      <c r="Q126" s="83">
        <f t="shared" si="12"/>
        <v>300</v>
      </c>
      <c r="R126" s="26" t="str">
        <f t="shared" si="11"/>
        <v/>
      </c>
    </row>
    <row r="127" spans="2:18" s="27" customFormat="1" x14ac:dyDescent="0.3">
      <c r="B127" s="139" t="s">
        <v>160</v>
      </c>
      <c r="C127" s="25" t="s">
        <v>9</v>
      </c>
      <c r="D127" s="141" t="str">
        <f t="shared" si="7"/>
        <v>Beit Berl College</v>
      </c>
      <c r="E127" s="141" t="str">
        <f t="shared" si="8"/>
        <v>Israel</v>
      </c>
      <c r="F127" s="139" t="s">
        <v>861</v>
      </c>
      <c r="G127" s="139" t="s">
        <v>741</v>
      </c>
      <c r="H127" s="142" t="s">
        <v>192</v>
      </c>
      <c r="I127" s="139" t="s">
        <v>844</v>
      </c>
      <c r="J127" s="143" t="s">
        <v>860</v>
      </c>
      <c r="K127" s="84">
        <v>43090</v>
      </c>
      <c r="L127" s="84">
        <v>43090</v>
      </c>
      <c r="M127" s="85">
        <v>1</v>
      </c>
      <c r="N127" s="86">
        <v>104</v>
      </c>
      <c r="O127" s="82">
        <f t="shared" si="9"/>
        <v>180</v>
      </c>
      <c r="P127" s="69">
        <f t="shared" si="10"/>
        <v>120</v>
      </c>
      <c r="Q127" s="83">
        <f t="shared" si="12"/>
        <v>300</v>
      </c>
      <c r="R127" s="26" t="str">
        <f t="shared" si="11"/>
        <v/>
      </c>
    </row>
    <row r="128" spans="2:18" s="27" customFormat="1" x14ac:dyDescent="0.3">
      <c r="B128" s="139" t="s">
        <v>160</v>
      </c>
      <c r="C128" s="25" t="s">
        <v>9</v>
      </c>
      <c r="D128" s="141" t="str">
        <f t="shared" si="7"/>
        <v>Beit Berl College</v>
      </c>
      <c r="E128" s="141" t="str">
        <f t="shared" si="8"/>
        <v>Israel</v>
      </c>
      <c r="F128" s="139" t="s">
        <v>862</v>
      </c>
      <c r="G128" s="139" t="s">
        <v>761</v>
      </c>
      <c r="H128" s="142" t="s">
        <v>192</v>
      </c>
      <c r="I128" s="139" t="s">
        <v>844</v>
      </c>
      <c r="J128" s="143" t="s">
        <v>845</v>
      </c>
      <c r="K128" s="84">
        <v>43094</v>
      </c>
      <c r="L128" s="84">
        <v>43094</v>
      </c>
      <c r="M128" s="85">
        <v>1</v>
      </c>
      <c r="N128" s="86">
        <v>17</v>
      </c>
      <c r="O128" s="82">
        <f t="shared" si="9"/>
        <v>0</v>
      </c>
      <c r="P128" s="69">
        <f t="shared" si="10"/>
        <v>120</v>
      </c>
      <c r="Q128" s="83">
        <f t="shared" si="12"/>
        <v>120</v>
      </c>
      <c r="R128" s="26" t="str">
        <f t="shared" si="11"/>
        <v/>
      </c>
    </row>
    <row r="129" spans="2:18" s="27" customFormat="1" x14ac:dyDescent="0.3">
      <c r="B129" s="139" t="s">
        <v>210</v>
      </c>
      <c r="C129" s="25" t="s">
        <v>9</v>
      </c>
      <c r="D129" s="141" t="str">
        <f t="shared" si="7"/>
        <v>Beit Berl College</v>
      </c>
      <c r="E129" s="141" t="str">
        <f t="shared" si="8"/>
        <v>Israel</v>
      </c>
      <c r="F129" s="139" t="s">
        <v>863</v>
      </c>
      <c r="G129" s="139" t="s">
        <v>749</v>
      </c>
      <c r="H129" s="142" t="s">
        <v>192</v>
      </c>
      <c r="I129" s="139" t="s">
        <v>844</v>
      </c>
      <c r="J129" s="143" t="s">
        <v>845</v>
      </c>
      <c r="K129" s="84">
        <v>43118</v>
      </c>
      <c r="L129" s="84">
        <v>43118</v>
      </c>
      <c r="M129" s="85">
        <v>1</v>
      </c>
      <c r="N129" s="86">
        <v>17</v>
      </c>
      <c r="O129" s="82">
        <f t="shared" si="9"/>
        <v>0</v>
      </c>
      <c r="P129" s="69">
        <f t="shared" si="10"/>
        <v>120</v>
      </c>
      <c r="Q129" s="83">
        <f t="shared" si="12"/>
        <v>120</v>
      </c>
      <c r="R129" s="26" t="str">
        <f t="shared" si="11"/>
        <v/>
      </c>
    </row>
    <row r="130" spans="2:18" s="27" customFormat="1" x14ac:dyDescent="0.3">
      <c r="B130" s="139" t="s">
        <v>210</v>
      </c>
      <c r="C130" s="25" t="s">
        <v>9</v>
      </c>
      <c r="D130" s="141" t="str">
        <f t="shared" si="7"/>
        <v>Beit Berl College</v>
      </c>
      <c r="E130" s="141" t="str">
        <f t="shared" si="8"/>
        <v>Israel</v>
      </c>
      <c r="F130" s="139" t="s">
        <v>864</v>
      </c>
      <c r="G130" s="139" t="s">
        <v>761</v>
      </c>
      <c r="H130" s="142" t="s">
        <v>192</v>
      </c>
      <c r="I130" s="139" t="s">
        <v>844</v>
      </c>
      <c r="J130" s="143" t="s">
        <v>845</v>
      </c>
      <c r="K130" s="84">
        <v>43118</v>
      </c>
      <c r="L130" s="84">
        <v>43118</v>
      </c>
      <c r="M130" s="85">
        <v>1</v>
      </c>
      <c r="N130" s="86">
        <v>17</v>
      </c>
      <c r="O130" s="82">
        <f t="shared" si="9"/>
        <v>0</v>
      </c>
      <c r="P130" s="69">
        <f t="shared" si="10"/>
        <v>120</v>
      </c>
      <c r="Q130" s="83">
        <f t="shared" si="12"/>
        <v>120</v>
      </c>
      <c r="R130" s="26" t="str">
        <f t="shared" si="11"/>
        <v/>
      </c>
    </row>
    <row r="131" spans="2:18" s="27" customFormat="1" x14ac:dyDescent="0.3">
      <c r="B131" s="139" t="s">
        <v>210</v>
      </c>
      <c r="C131" s="25" t="s">
        <v>9</v>
      </c>
      <c r="D131" s="141" t="str">
        <f t="shared" si="7"/>
        <v>Beit Berl College</v>
      </c>
      <c r="E131" s="141" t="str">
        <f t="shared" si="8"/>
        <v>Israel</v>
      </c>
      <c r="F131" s="139" t="s">
        <v>865</v>
      </c>
      <c r="G131" s="139" t="s">
        <v>741</v>
      </c>
      <c r="H131" s="142" t="s">
        <v>192</v>
      </c>
      <c r="I131" s="139" t="s">
        <v>844</v>
      </c>
      <c r="J131" s="143" t="s">
        <v>845</v>
      </c>
      <c r="K131" s="84">
        <v>43118</v>
      </c>
      <c r="L131" s="84">
        <v>43118</v>
      </c>
      <c r="M131" s="85">
        <v>1</v>
      </c>
      <c r="N131" s="86">
        <v>17</v>
      </c>
      <c r="O131" s="82">
        <f t="shared" si="9"/>
        <v>0</v>
      </c>
      <c r="P131" s="69">
        <f t="shared" si="10"/>
        <v>120</v>
      </c>
      <c r="Q131" s="83">
        <f t="shared" si="12"/>
        <v>120</v>
      </c>
      <c r="R131" s="26" t="str">
        <f t="shared" si="11"/>
        <v/>
      </c>
    </row>
    <row r="132" spans="2:18" s="27" customFormat="1" x14ac:dyDescent="0.3">
      <c r="B132" s="139" t="s">
        <v>211</v>
      </c>
      <c r="C132" s="25" t="s">
        <v>9</v>
      </c>
      <c r="D132" s="141" t="str">
        <f t="shared" si="7"/>
        <v>Beit Berl College</v>
      </c>
      <c r="E132" s="141" t="str">
        <f t="shared" si="8"/>
        <v>Israel</v>
      </c>
      <c r="F132" s="139" t="s">
        <v>866</v>
      </c>
      <c r="G132" s="139" t="s">
        <v>749</v>
      </c>
      <c r="H132" s="142" t="s">
        <v>192</v>
      </c>
      <c r="I132" s="139" t="s">
        <v>844</v>
      </c>
      <c r="J132" s="143" t="s">
        <v>845</v>
      </c>
      <c r="K132" s="84">
        <v>43139</v>
      </c>
      <c r="L132" s="84">
        <v>43139</v>
      </c>
      <c r="M132" s="85">
        <v>1</v>
      </c>
      <c r="N132" s="86">
        <v>17</v>
      </c>
      <c r="O132" s="82">
        <f t="shared" si="9"/>
        <v>0</v>
      </c>
      <c r="P132" s="69">
        <f t="shared" si="10"/>
        <v>120</v>
      </c>
      <c r="Q132" s="83">
        <f t="shared" si="12"/>
        <v>120</v>
      </c>
      <c r="R132" s="26" t="str">
        <f t="shared" si="11"/>
        <v/>
      </c>
    </row>
    <row r="133" spans="2:18" s="27" customFormat="1" x14ac:dyDescent="0.3">
      <c r="B133" s="139" t="s">
        <v>211</v>
      </c>
      <c r="C133" s="25" t="s">
        <v>9</v>
      </c>
      <c r="D133" s="141" t="str">
        <f t="shared" si="7"/>
        <v>Beit Berl College</v>
      </c>
      <c r="E133" s="141" t="str">
        <f t="shared" si="8"/>
        <v>Israel</v>
      </c>
      <c r="F133" s="139" t="s">
        <v>867</v>
      </c>
      <c r="G133" s="139" t="s">
        <v>761</v>
      </c>
      <c r="H133" s="142" t="s">
        <v>192</v>
      </c>
      <c r="I133" s="139" t="s">
        <v>844</v>
      </c>
      <c r="J133" s="143" t="s">
        <v>845</v>
      </c>
      <c r="K133" s="84">
        <v>43139</v>
      </c>
      <c r="L133" s="84">
        <v>43139</v>
      </c>
      <c r="M133" s="85">
        <v>1</v>
      </c>
      <c r="N133" s="86">
        <v>17</v>
      </c>
      <c r="O133" s="82">
        <f t="shared" si="9"/>
        <v>0</v>
      </c>
      <c r="P133" s="69">
        <f t="shared" si="10"/>
        <v>120</v>
      </c>
      <c r="Q133" s="83">
        <f t="shared" si="12"/>
        <v>120</v>
      </c>
      <c r="R133" s="26" t="str">
        <f t="shared" si="11"/>
        <v/>
      </c>
    </row>
    <row r="134" spans="2:18" s="27" customFormat="1" x14ac:dyDescent="0.3">
      <c r="B134" s="139" t="s">
        <v>211</v>
      </c>
      <c r="C134" s="25" t="s">
        <v>9</v>
      </c>
      <c r="D134" s="141" t="str">
        <f t="shared" si="7"/>
        <v>Beit Berl College</v>
      </c>
      <c r="E134" s="141" t="str">
        <f t="shared" si="8"/>
        <v>Israel</v>
      </c>
      <c r="F134" s="139" t="s">
        <v>868</v>
      </c>
      <c r="G134" s="139" t="s">
        <v>741</v>
      </c>
      <c r="H134" s="142" t="s">
        <v>192</v>
      </c>
      <c r="I134" s="139" t="s">
        <v>844</v>
      </c>
      <c r="J134" s="143" t="s">
        <v>845</v>
      </c>
      <c r="K134" s="84">
        <v>43139</v>
      </c>
      <c r="L134" s="84">
        <v>43139</v>
      </c>
      <c r="M134" s="85">
        <v>1</v>
      </c>
      <c r="N134" s="86">
        <v>17</v>
      </c>
      <c r="O134" s="82">
        <f t="shared" si="9"/>
        <v>0</v>
      </c>
      <c r="P134" s="69">
        <f t="shared" si="10"/>
        <v>120</v>
      </c>
      <c r="Q134" s="83">
        <f t="shared" si="12"/>
        <v>120</v>
      </c>
      <c r="R134" s="26" t="str">
        <f t="shared" si="11"/>
        <v/>
      </c>
    </row>
    <row r="135" spans="2:18" s="27" customFormat="1" x14ac:dyDescent="0.3">
      <c r="B135" s="139" t="s">
        <v>210</v>
      </c>
      <c r="C135" s="25" t="s">
        <v>9</v>
      </c>
      <c r="D135" s="141" t="str">
        <f t="shared" si="7"/>
        <v>Beit Berl College</v>
      </c>
      <c r="E135" s="141" t="str">
        <f t="shared" si="8"/>
        <v>Israel</v>
      </c>
      <c r="F135" s="139" t="s">
        <v>869</v>
      </c>
      <c r="G135" s="139" t="s">
        <v>749</v>
      </c>
      <c r="H135" s="142" t="s">
        <v>192</v>
      </c>
      <c r="I135" s="139" t="s">
        <v>844</v>
      </c>
      <c r="J135" s="143" t="s">
        <v>845</v>
      </c>
      <c r="K135" s="84">
        <v>43146</v>
      </c>
      <c r="L135" s="84">
        <v>43146</v>
      </c>
      <c r="M135" s="85">
        <v>1</v>
      </c>
      <c r="N135" s="86">
        <v>17</v>
      </c>
      <c r="O135" s="82">
        <f t="shared" si="9"/>
        <v>0</v>
      </c>
      <c r="P135" s="69">
        <f t="shared" si="10"/>
        <v>120</v>
      </c>
      <c r="Q135" s="83">
        <f t="shared" si="12"/>
        <v>120</v>
      </c>
      <c r="R135" s="26" t="str">
        <f t="shared" si="11"/>
        <v/>
      </c>
    </row>
    <row r="136" spans="2:18" s="27" customFormat="1" x14ac:dyDescent="0.3">
      <c r="B136" s="139" t="s">
        <v>210</v>
      </c>
      <c r="C136" s="25" t="s">
        <v>9</v>
      </c>
      <c r="D136" s="141" t="str">
        <f t="shared" ref="D136:D199" si="13">IFERROR(IF(VLOOKUP(C136,PartnerN°Ref,2,FALSE)=0,"",VLOOKUP(C136,PartnerN°Ref,2,FALSE)),"")</f>
        <v>Beit Berl College</v>
      </c>
      <c r="E136" s="141" t="str">
        <f t="shared" ref="E136:E199" si="14">IFERROR(IF(VLOOKUP(C136,PartnerN°Ref,3,FALSE)=0,"",VLOOKUP(C136,PartnerN°Ref,3,FALSE)),"")</f>
        <v>Israel</v>
      </c>
      <c r="F136" s="139" t="s">
        <v>870</v>
      </c>
      <c r="G136" s="139" t="s">
        <v>741</v>
      </c>
      <c r="H136" s="142" t="s">
        <v>192</v>
      </c>
      <c r="I136" s="139" t="s">
        <v>844</v>
      </c>
      <c r="J136" s="143" t="s">
        <v>845</v>
      </c>
      <c r="K136" s="84">
        <v>43146</v>
      </c>
      <c r="L136" s="84">
        <v>43146</v>
      </c>
      <c r="M136" s="85">
        <v>1</v>
      </c>
      <c r="N136" s="86">
        <v>17</v>
      </c>
      <c r="O136" s="82">
        <f t="shared" ref="O136:O199" si="15">IF(R136="Error",0,IF(AND(N136&gt;99,N136&lt;500),180,0)+IF(AND(N136&gt;499,N136&lt;2000),275,0)+IF(AND(N136&gt;1999,N136&lt;3000),360,0)+IF(AND(N136&gt;2999,N136&lt;4000),530,0)+IF(AND(N136&gt;3999,N136&lt;8000),820,0)+IF(N136&gt;7999,1100,0))</f>
        <v>0</v>
      </c>
      <c r="P136" s="69">
        <f t="shared" ref="P136:P199" si="16">IF(R136="Error",0,IF(M136&gt;((L136-K136)+1),IF(AND(H136="Staff",((L136-K136)+1)&gt;0,((L136-K136)+1)&lt;15),(120*((L136-K136)+1)),IF(AND(H136="Staff",((L136-K136)+1)&gt;14,((L136-K136)+1)&lt;61),(1680+((((L136-K136)+1)-14)*70)),IF(AND(H136="Staff",((L136-K136)+1)&gt;60,((L136-K136)+1)&lt;91),(4900+((((L136-K136)+1)-60)*50)),IF(AND(H136="Staff",((L136-K136)+1)&gt;90),6400,IF(AND(H136="Student",((L136-K136)+1)&gt;0,((L136-K136)+1)&lt;15),(55*((L136-K136)+1)),IF(AND(H136="Student",((L136-K136)+1)&gt;14,((L136-K136)+1)&lt;91),(770+((((L136-K136)+1)-14)*40)),IF(AND(H136="Student",((L136-K136)+1)&gt;90),3810,0))))))),IF(AND(H136="Staff",M136&gt;0,M136&lt;15),(120*M136),IF(AND(H136="Staff",M136&gt;14,M136&lt;61),(1680+((M136-14)*70)),IF(AND(H136="Staff",M136&gt;60,M136&lt;91),(4900+((M136-60)*50)),IF(AND(H136="Staff",M136&gt;90),6400,IF(AND(H136="Student",M136&gt;0,M136&lt;15),(55*M136),IF(AND(H136="Student",M136&gt;14,M136&lt;91),(770+((M136-14)*40)),IF(AND(H136="Student",M136&gt;90),3810,0)))))))))</f>
        <v>120</v>
      </c>
      <c r="Q136" s="83">
        <f t="shared" si="12"/>
        <v>120</v>
      </c>
      <c r="R136" s="26" t="str">
        <f t="shared" ref="R136:R199" si="17">IF(OR(COUNTBLANK(B136:N136)&gt;0,COUNTIF(WorkPackage,B136)=0,COUNTIF(PartnerN°,C136)=0,COUNTIF(CountryALL,E136)=0,COUNTIF(Category2,H136)=0,(L136-K136)&lt;0,ISNUMBER(M136)=FALSE,IF(ISNUMBER(M136)=TRUE,M136=INT(M136*1)/1=FALSE),ISNUMBER(N136)=FALSE,IF(ISNUMBER(N136)=TRUE,N136=INT(N136*1)/1=FALSE)),"Error","")</f>
        <v/>
      </c>
    </row>
    <row r="137" spans="2:18" s="27" customFormat="1" x14ac:dyDescent="0.3">
      <c r="B137" s="139" t="s">
        <v>160</v>
      </c>
      <c r="C137" s="25" t="s">
        <v>9</v>
      </c>
      <c r="D137" s="141" t="str">
        <f t="shared" si="13"/>
        <v>Beit Berl College</v>
      </c>
      <c r="E137" s="141" t="str">
        <f t="shared" si="14"/>
        <v>Israel</v>
      </c>
      <c r="F137" s="139" t="s">
        <v>871</v>
      </c>
      <c r="G137" s="139" t="s">
        <v>761</v>
      </c>
      <c r="H137" s="142" t="s">
        <v>192</v>
      </c>
      <c r="I137" s="139" t="s">
        <v>844</v>
      </c>
      <c r="J137" s="143" t="s">
        <v>872</v>
      </c>
      <c r="K137" s="84">
        <v>43175</v>
      </c>
      <c r="L137" s="84">
        <v>43185</v>
      </c>
      <c r="M137" s="85">
        <v>7</v>
      </c>
      <c r="N137" s="86">
        <v>3747</v>
      </c>
      <c r="O137" s="82">
        <f t="shared" si="15"/>
        <v>530</v>
      </c>
      <c r="P137" s="69">
        <f t="shared" si="16"/>
        <v>840</v>
      </c>
      <c r="Q137" s="83">
        <f t="shared" si="12"/>
        <v>1370</v>
      </c>
      <c r="R137" s="26" t="str">
        <f t="shared" si="17"/>
        <v/>
      </c>
    </row>
    <row r="138" spans="2:18" s="27" customFormat="1" x14ac:dyDescent="0.3">
      <c r="B138" s="139" t="s">
        <v>160</v>
      </c>
      <c r="C138" s="25" t="s">
        <v>9</v>
      </c>
      <c r="D138" s="141" t="str">
        <f t="shared" si="13"/>
        <v>Beit Berl College</v>
      </c>
      <c r="E138" s="141" t="str">
        <f t="shared" si="14"/>
        <v>Israel</v>
      </c>
      <c r="F138" s="139" t="s">
        <v>873</v>
      </c>
      <c r="G138" s="139" t="s">
        <v>874</v>
      </c>
      <c r="H138" s="142" t="s">
        <v>192</v>
      </c>
      <c r="I138" s="139" t="s">
        <v>844</v>
      </c>
      <c r="J138" s="143" t="s">
        <v>872</v>
      </c>
      <c r="K138" s="84">
        <v>43174</v>
      </c>
      <c r="L138" s="84">
        <v>43185</v>
      </c>
      <c r="M138" s="85">
        <v>7</v>
      </c>
      <c r="N138" s="86">
        <v>3747</v>
      </c>
      <c r="O138" s="82">
        <f t="shared" si="15"/>
        <v>530</v>
      </c>
      <c r="P138" s="69">
        <f t="shared" si="16"/>
        <v>840</v>
      </c>
      <c r="Q138" s="83">
        <f t="shared" si="12"/>
        <v>1370</v>
      </c>
      <c r="R138" s="26" t="str">
        <f t="shared" si="17"/>
        <v/>
      </c>
    </row>
    <row r="139" spans="2:18" s="27" customFormat="1" x14ac:dyDescent="0.3">
      <c r="B139" s="139" t="s">
        <v>160</v>
      </c>
      <c r="C139" s="25" t="s">
        <v>9</v>
      </c>
      <c r="D139" s="141" t="str">
        <f t="shared" si="13"/>
        <v>Beit Berl College</v>
      </c>
      <c r="E139" s="141" t="str">
        <f t="shared" si="14"/>
        <v>Israel</v>
      </c>
      <c r="F139" s="139" t="s">
        <v>803</v>
      </c>
      <c r="G139" s="139" t="s">
        <v>851</v>
      </c>
      <c r="H139" s="142" t="s">
        <v>192</v>
      </c>
      <c r="I139" s="139" t="s">
        <v>844</v>
      </c>
      <c r="J139" s="143" t="s">
        <v>872</v>
      </c>
      <c r="K139" s="84">
        <v>43175</v>
      </c>
      <c r="L139" s="84">
        <v>43185</v>
      </c>
      <c r="M139" s="85">
        <v>7</v>
      </c>
      <c r="N139" s="86">
        <v>3747</v>
      </c>
      <c r="O139" s="82">
        <f t="shared" si="15"/>
        <v>530</v>
      </c>
      <c r="P139" s="69">
        <f t="shared" si="16"/>
        <v>840</v>
      </c>
      <c r="Q139" s="83">
        <f t="shared" si="12"/>
        <v>1370</v>
      </c>
      <c r="R139" s="26" t="str">
        <f t="shared" si="17"/>
        <v/>
      </c>
    </row>
    <row r="140" spans="2:18" s="27" customFormat="1" x14ac:dyDescent="0.3">
      <c r="B140" s="139" t="s">
        <v>160</v>
      </c>
      <c r="C140" s="25" t="s">
        <v>9</v>
      </c>
      <c r="D140" s="141" t="str">
        <f t="shared" si="13"/>
        <v>Beit Berl College</v>
      </c>
      <c r="E140" s="141" t="str">
        <f t="shared" si="14"/>
        <v>Israel</v>
      </c>
      <c r="F140" s="139" t="s">
        <v>875</v>
      </c>
      <c r="G140" s="139" t="s">
        <v>749</v>
      </c>
      <c r="H140" s="142" t="s">
        <v>192</v>
      </c>
      <c r="I140" s="139" t="s">
        <v>844</v>
      </c>
      <c r="J140" s="143" t="s">
        <v>872</v>
      </c>
      <c r="K140" s="84">
        <v>43175</v>
      </c>
      <c r="L140" s="84">
        <v>43185</v>
      </c>
      <c r="M140" s="85">
        <v>7</v>
      </c>
      <c r="N140" s="86">
        <v>3747</v>
      </c>
      <c r="O140" s="82">
        <f t="shared" si="15"/>
        <v>530</v>
      </c>
      <c r="P140" s="69">
        <f t="shared" si="16"/>
        <v>840</v>
      </c>
      <c r="Q140" s="83">
        <f t="shared" si="12"/>
        <v>1370</v>
      </c>
      <c r="R140" s="26" t="str">
        <f t="shared" si="17"/>
        <v/>
      </c>
    </row>
    <row r="141" spans="2:18" s="27" customFormat="1" x14ac:dyDescent="0.3">
      <c r="B141" s="139" t="s">
        <v>160</v>
      </c>
      <c r="C141" s="25" t="s">
        <v>9</v>
      </c>
      <c r="D141" s="141" t="str">
        <f t="shared" si="13"/>
        <v>Beit Berl College</v>
      </c>
      <c r="E141" s="141" t="str">
        <f t="shared" si="14"/>
        <v>Israel</v>
      </c>
      <c r="F141" s="139" t="s">
        <v>815</v>
      </c>
      <c r="G141" s="139" t="s">
        <v>741</v>
      </c>
      <c r="H141" s="142" t="s">
        <v>192</v>
      </c>
      <c r="I141" s="139" t="s">
        <v>844</v>
      </c>
      <c r="J141" s="143" t="s">
        <v>872</v>
      </c>
      <c r="K141" s="84">
        <v>43175</v>
      </c>
      <c r="L141" s="84">
        <v>43185</v>
      </c>
      <c r="M141" s="85">
        <v>7</v>
      </c>
      <c r="N141" s="86">
        <v>3747</v>
      </c>
      <c r="O141" s="82">
        <f t="shared" si="15"/>
        <v>530</v>
      </c>
      <c r="P141" s="69">
        <f t="shared" si="16"/>
        <v>840</v>
      </c>
      <c r="Q141" s="83">
        <f t="shared" si="12"/>
        <v>1370</v>
      </c>
      <c r="R141" s="26" t="str">
        <f t="shared" si="17"/>
        <v/>
      </c>
    </row>
    <row r="142" spans="2:18" s="27" customFormat="1" x14ac:dyDescent="0.3">
      <c r="B142" s="139" t="s">
        <v>160</v>
      </c>
      <c r="C142" s="25" t="s">
        <v>9</v>
      </c>
      <c r="D142" s="141" t="str">
        <f t="shared" si="13"/>
        <v>Beit Berl College</v>
      </c>
      <c r="E142" s="141" t="str">
        <f t="shared" si="14"/>
        <v>Israel</v>
      </c>
      <c r="F142" s="139" t="s">
        <v>876</v>
      </c>
      <c r="G142" s="139" t="s">
        <v>877</v>
      </c>
      <c r="H142" s="142" t="s">
        <v>192</v>
      </c>
      <c r="I142" s="139" t="s">
        <v>844</v>
      </c>
      <c r="J142" s="143" t="s">
        <v>872</v>
      </c>
      <c r="K142" s="84">
        <v>43174</v>
      </c>
      <c r="L142" s="84">
        <v>43181</v>
      </c>
      <c r="M142" s="85">
        <v>5</v>
      </c>
      <c r="N142" s="86">
        <v>3747</v>
      </c>
      <c r="O142" s="82">
        <f t="shared" si="15"/>
        <v>530</v>
      </c>
      <c r="P142" s="69">
        <f t="shared" si="16"/>
        <v>600</v>
      </c>
      <c r="Q142" s="83">
        <f t="shared" si="12"/>
        <v>1130</v>
      </c>
      <c r="R142" s="26" t="str">
        <f t="shared" si="17"/>
        <v/>
      </c>
    </row>
    <row r="143" spans="2:18" s="27" customFormat="1" x14ac:dyDescent="0.3">
      <c r="B143" s="139" t="s">
        <v>160</v>
      </c>
      <c r="C143" s="25" t="s">
        <v>9</v>
      </c>
      <c r="D143" s="141" t="str">
        <f t="shared" si="13"/>
        <v>Beit Berl College</v>
      </c>
      <c r="E143" s="141" t="str">
        <f t="shared" si="14"/>
        <v>Israel</v>
      </c>
      <c r="F143" s="139" t="s">
        <v>878</v>
      </c>
      <c r="G143" s="139" t="s">
        <v>879</v>
      </c>
      <c r="H143" s="142" t="s">
        <v>192</v>
      </c>
      <c r="I143" s="139" t="s">
        <v>844</v>
      </c>
      <c r="J143" s="143" t="s">
        <v>872</v>
      </c>
      <c r="K143" s="84">
        <v>43174</v>
      </c>
      <c r="L143" s="84">
        <v>43185</v>
      </c>
      <c r="M143" s="85">
        <v>7</v>
      </c>
      <c r="N143" s="86">
        <v>3747</v>
      </c>
      <c r="O143" s="82">
        <f t="shared" si="15"/>
        <v>530</v>
      </c>
      <c r="P143" s="69">
        <f t="shared" si="16"/>
        <v>840</v>
      </c>
      <c r="Q143" s="83">
        <f t="shared" si="12"/>
        <v>1370</v>
      </c>
      <c r="R143" s="26" t="str">
        <f t="shared" si="17"/>
        <v/>
      </c>
    </row>
    <row r="144" spans="2:18" s="27" customFormat="1" x14ac:dyDescent="0.3">
      <c r="B144" s="139"/>
      <c r="C144" s="25"/>
      <c r="D144" s="141" t="str">
        <f t="shared" si="13"/>
        <v/>
      </c>
      <c r="E144" s="141" t="str">
        <f t="shared" si="14"/>
        <v/>
      </c>
      <c r="F144" s="139"/>
      <c r="G144" s="139"/>
      <c r="H144" s="142"/>
      <c r="I144" s="139"/>
      <c r="J144" s="143"/>
      <c r="K144" s="84"/>
      <c r="L144" s="84"/>
      <c r="M144" s="85">
        <v>0</v>
      </c>
      <c r="N144" s="86">
        <v>0</v>
      </c>
      <c r="O144" s="82">
        <f t="shared" si="15"/>
        <v>0</v>
      </c>
      <c r="P144" s="69">
        <f t="shared" si="16"/>
        <v>0</v>
      </c>
      <c r="Q144" s="83">
        <f t="shared" si="12"/>
        <v>0</v>
      </c>
      <c r="R144" s="26" t="str">
        <f t="shared" si="17"/>
        <v>Error</v>
      </c>
    </row>
    <row r="145" spans="2:18" s="27" customFormat="1" x14ac:dyDescent="0.3">
      <c r="B145" s="139" t="s">
        <v>162</v>
      </c>
      <c r="C145" s="25" t="s">
        <v>10</v>
      </c>
      <c r="D145" s="141" t="str">
        <f t="shared" si="13"/>
        <v>Kaye Academic College of Education</v>
      </c>
      <c r="E145" s="141" t="str">
        <f t="shared" si="14"/>
        <v>Israel</v>
      </c>
      <c r="F145" s="139" t="s">
        <v>903</v>
      </c>
      <c r="G145" s="139" t="s">
        <v>904</v>
      </c>
      <c r="H145" s="142" t="s">
        <v>192</v>
      </c>
      <c r="I145" s="139" t="s">
        <v>905</v>
      </c>
      <c r="J145" s="139" t="s">
        <v>906</v>
      </c>
      <c r="K145" s="75">
        <v>42701</v>
      </c>
      <c r="L145" s="75">
        <v>42703</v>
      </c>
      <c r="M145" s="85">
        <v>3</v>
      </c>
      <c r="N145" s="86">
        <v>103</v>
      </c>
      <c r="O145" s="82">
        <f t="shared" si="15"/>
        <v>180</v>
      </c>
      <c r="P145" s="69">
        <f t="shared" si="16"/>
        <v>360</v>
      </c>
      <c r="Q145" s="83">
        <f t="shared" si="12"/>
        <v>540</v>
      </c>
      <c r="R145" s="26" t="str">
        <f t="shared" si="17"/>
        <v/>
      </c>
    </row>
    <row r="146" spans="2:18" s="27" customFormat="1" x14ac:dyDescent="0.3">
      <c r="B146" s="139" t="s">
        <v>160</v>
      </c>
      <c r="C146" s="25" t="s">
        <v>10</v>
      </c>
      <c r="D146" s="141" t="str">
        <f t="shared" si="13"/>
        <v>Kaye Academic College of Education</v>
      </c>
      <c r="E146" s="141" t="str">
        <f t="shared" si="14"/>
        <v>Israel</v>
      </c>
      <c r="F146" s="139" t="s">
        <v>907</v>
      </c>
      <c r="G146" s="139" t="s">
        <v>908</v>
      </c>
      <c r="H146" s="142" t="s">
        <v>192</v>
      </c>
      <c r="I146" s="139" t="s">
        <v>905</v>
      </c>
      <c r="J146" s="143" t="s">
        <v>906</v>
      </c>
      <c r="K146" s="84">
        <v>42701</v>
      </c>
      <c r="L146" s="84">
        <v>42703</v>
      </c>
      <c r="M146" s="85">
        <v>3</v>
      </c>
      <c r="N146" s="86">
        <v>103</v>
      </c>
      <c r="O146" s="82">
        <f t="shared" si="15"/>
        <v>180</v>
      </c>
      <c r="P146" s="69">
        <f t="shared" si="16"/>
        <v>360</v>
      </c>
      <c r="Q146" s="83">
        <f t="shared" si="12"/>
        <v>540</v>
      </c>
      <c r="R146" s="26" t="str">
        <f t="shared" si="17"/>
        <v/>
      </c>
    </row>
    <row r="147" spans="2:18" s="27" customFormat="1" x14ac:dyDescent="0.3">
      <c r="B147" s="139" t="s">
        <v>162</v>
      </c>
      <c r="C147" s="25" t="s">
        <v>10</v>
      </c>
      <c r="D147" s="141" t="str">
        <f t="shared" si="13"/>
        <v>Kaye Academic College of Education</v>
      </c>
      <c r="E147" s="141" t="str">
        <f t="shared" si="14"/>
        <v>Israel</v>
      </c>
      <c r="F147" s="139" t="s">
        <v>909</v>
      </c>
      <c r="G147" s="139" t="s">
        <v>904</v>
      </c>
      <c r="H147" s="142" t="s">
        <v>192</v>
      </c>
      <c r="I147" s="139" t="s">
        <v>905</v>
      </c>
      <c r="J147" s="143" t="s">
        <v>910</v>
      </c>
      <c r="K147" s="84">
        <v>42799</v>
      </c>
      <c r="L147" s="84">
        <v>42803</v>
      </c>
      <c r="M147" s="85">
        <v>5</v>
      </c>
      <c r="N147" s="86">
        <v>1611</v>
      </c>
      <c r="O147" s="82">
        <f t="shared" si="15"/>
        <v>275</v>
      </c>
      <c r="P147" s="69">
        <f t="shared" si="16"/>
        <v>600</v>
      </c>
      <c r="Q147" s="83">
        <f t="shared" si="12"/>
        <v>875</v>
      </c>
      <c r="R147" s="26" t="str">
        <f t="shared" si="17"/>
        <v/>
      </c>
    </row>
    <row r="148" spans="2:18" s="27" customFormat="1" x14ac:dyDescent="0.3">
      <c r="B148" s="139" t="s">
        <v>161</v>
      </c>
      <c r="C148" s="25" t="s">
        <v>10</v>
      </c>
      <c r="D148" s="141" t="str">
        <f t="shared" si="13"/>
        <v>Kaye Academic College of Education</v>
      </c>
      <c r="E148" s="141" t="str">
        <f t="shared" si="14"/>
        <v>Israel</v>
      </c>
      <c r="F148" s="139" t="s">
        <v>911</v>
      </c>
      <c r="G148" s="139" t="s">
        <v>912</v>
      </c>
      <c r="H148" s="142" t="s">
        <v>192</v>
      </c>
      <c r="I148" s="139" t="s">
        <v>905</v>
      </c>
      <c r="J148" s="139" t="s">
        <v>910</v>
      </c>
      <c r="K148" s="75">
        <v>42799</v>
      </c>
      <c r="L148" s="75">
        <v>42803</v>
      </c>
      <c r="M148" s="85">
        <v>5</v>
      </c>
      <c r="N148" s="86">
        <v>1611</v>
      </c>
      <c r="O148" s="82">
        <f t="shared" si="15"/>
        <v>275</v>
      </c>
      <c r="P148" s="69">
        <f t="shared" si="16"/>
        <v>600</v>
      </c>
      <c r="Q148" s="83">
        <f t="shared" si="12"/>
        <v>875</v>
      </c>
      <c r="R148" s="26" t="str">
        <f t="shared" si="17"/>
        <v/>
      </c>
    </row>
    <row r="149" spans="2:18" s="27" customFormat="1" x14ac:dyDescent="0.3">
      <c r="B149" s="139" t="s">
        <v>160</v>
      </c>
      <c r="C149" s="25" t="s">
        <v>10</v>
      </c>
      <c r="D149" s="141" t="str">
        <f t="shared" si="13"/>
        <v>Kaye Academic College of Education</v>
      </c>
      <c r="E149" s="141" t="str">
        <f t="shared" si="14"/>
        <v>Israel</v>
      </c>
      <c r="F149" s="139" t="s">
        <v>913</v>
      </c>
      <c r="G149" s="139" t="s">
        <v>908</v>
      </c>
      <c r="H149" s="142" t="s">
        <v>192</v>
      </c>
      <c r="I149" s="139" t="s">
        <v>905</v>
      </c>
      <c r="J149" s="139" t="s">
        <v>910</v>
      </c>
      <c r="K149" s="75">
        <v>42799</v>
      </c>
      <c r="L149" s="75">
        <v>42803</v>
      </c>
      <c r="M149" s="85">
        <v>5</v>
      </c>
      <c r="N149" s="86">
        <v>1611</v>
      </c>
      <c r="O149" s="82">
        <f t="shared" si="15"/>
        <v>275</v>
      </c>
      <c r="P149" s="69">
        <f t="shared" si="16"/>
        <v>600</v>
      </c>
      <c r="Q149" s="83">
        <f t="shared" si="12"/>
        <v>875</v>
      </c>
      <c r="R149" s="26" t="str">
        <f t="shared" si="17"/>
        <v/>
      </c>
    </row>
    <row r="150" spans="2:18" s="27" customFormat="1" x14ac:dyDescent="0.3">
      <c r="B150" s="139" t="s">
        <v>161</v>
      </c>
      <c r="C150" s="25" t="s">
        <v>10</v>
      </c>
      <c r="D150" s="141" t="str">
        <f t="shared" si="13"/>
        <v>Kaye Academic College of Education</v>
      </c>
      <c r="E150" s="141" t="str">
        <f t="shared" si="14"/>
        <v>Israel</v>
      </c>
      <c r="F150" s="139" t="s">
        <v>914</v>
      </c>
      <c r="G150" s="139" t="s">
        <v>912</v>
      </c>
      <c r="H150" s="142" t="s">
        <v>192</v>
      </c>
      <c r="I150" s="139" t="s">
        <v>905</v>
      </c>
      <c r="J150" s="143" t="s">
        <v>915</v>
      </c>
      <c r="K150" s="84">
        <v>42890</v>
      </c>
      <c r="L150" s="84">
        <v>42896</v>
      </c>
      <c r="M150" s="85">
        <v>7</v>
      </c>
      <c r="N150" s="86">
        <v>3114</v>
      </c>
      <c r="O150" s="82">
        <f t="shared" si="15"/>
        <v>530</v>
      </c>
      <c r="P150" s="69">
        <f t="shared" si="16"/>
        <v>840</v>
      </c>
      <c r="Q150" s="83">
        <f t="shared" si="12"/>
        <v>1370</v>
      </c>
      <c r="R150" s="26" t="str">
        <f t="shared" si="17"/>
        <v/>
      </c>
    </row>
    <row r="151" spans="2:18" s="27" customFormat="1" x14ac:dyDescent="0.3">
      <c r="B151" s="139" t="s">
        <v>160</v>
      </c>
      <c r="C151" s="25" t="s">
        <v>10</v>
      </c>
      <c r="D151" s="141" t="str">
        <f t="shared" si="13"/>
        <v>Kaye Academic College of Education</v>
      </c>
      <c r="E151" s="141" t="str">
        <f t="shared" si="14"/>
        <v>Israel</v>
      </c>
      <c r="F151" s="139" t="s">
        <v>916</v>
      </c>
      <c r="G151" s="139" t="s">
        <v>908</v>
      </c>
      <c r="H151" s="142" t="s">
        <v>192</v>
      </c>
      <c r="I151" s="139" t="s">
        <v>905</v>
      </c>
      <c r="J151" s="143" t="s">
        <v>915</v>
      </c>
      <c r="K151" s="84">
        <v>42890</v>
      </c>
      <c r="L151" s="84">
        <v>42896</v>
      </c>
      <c r="M151" s="85">
        <v>7</v>
      </c>
      <c r="N151" s="86">
        <v>3114</v>
      </c>
      <c r="O151" s="82">
        <f t="shared" si="15"/>
        <v>530</v>
      </c>
      <c r="P151" s="69">
        <f t="shared" si="16"/>
        <v>840</v>
      </c>
      <c r="Q151" s="83">
        <f t="shared" si="12"/>
        <v>1370</v>
      </c>
      <c r="R151" s="26" t="str">
        <f t="shared" si="17"/>
        <v/>
      </c>
    </row>
    <row r="152" spans="2:18" s="27" customFormat="1" x14ac:dyDescent="0.3">
      <c r="B152" s="139" t="s">
        <v>160</v>
      </c>
      <c r="C152" s="25" t="s">
        <v>10</v>
      </c>
      <c r="D152" s="141" t="str">
        <f t="shared" si="13"/>
        <v>Kaye Academic College of Education</v>
      </c>
      <c r="E152" s="141" t="str">
        <f t="shared" si="14"/>
        <v>Israel</v>
      </c>
      <c r="F152" s="139" t="s">
        <v>917</v>
      </c>
      <c r="G152" s="139" t="s">
        <v>918</v>
      </c>
      <c r="H152" s="142" t="s">
        <v>193</v>
      </c>
      <c r="I152" s="139" t="s">
        <v>905</v>
      </c>
      <c r="J152" s="143" t="s">
        <v>915</v>
      </c>
      <c r="K152" s="84">
        <v>42890</v>
      </c>
      <c r="L152" s="84">
        <v>42896</v>
      </c>
      <c r="M152" s="85">
        <v>7</v>
      </c>
      <c r="N152" s="86">
        <v>3114</v>
      </c>
      <c r="O152" s="82">
        <f t="shared" si="15"/>
        <v>530</v>
      </c>
      <c r="P152" s="69">
        <f t="shared" si="16"/>
        <v>385</v>
      </c>
      <c r="Q152" s="83">
        <f t="shared" si="12"/>
        <v>915</v>
      </c>
      <c r="R152" s="26" t="str">
        <f t="shared" si="17"/>
        <v/>
      </c>
    </row>
    <row r="153" spans="2:18" s="27" customFormat="1" x14ac:dyDescent="0.3">
      <c r="B153" s="139" t="s">
        <v>160</v>
      </c>
      <c r="C153" s="25" t="s">
        <v>10</v>
      </c>
      <c r="D153" s="141" t="str">
        <f t="shared" si="13"/>
        <v>Kaye Academic College of Education</v>
      </c>
      <c r="E153" s="141" t="str">
        <f t="shared" si="14"/>
        <v>Israel</v>
      </c>
      <c r="F153" s="139" t="s">
        <v>919</v>
      </c>
      <c r="G153" s="139" t="s">
        <v>920</v>
      </c>
      <c r="H153" s="142" t="s">
        <v>193</v>
      </c>
      <c r="I153" s="139" t="s">
        <v>905</v>
      </c>
      <c r="J153" s="143" t="s">
        <v>915</v>
      </c>
      <c r="K153" s="84">
        <v>42890</v>
      </c>
      <c r="L153" s="84">
        <v>42896</v>
      </c>
      <c r="M153" s="85">
        <v>7</v>
      </c>
      <c r="N153" s="86">
        <v>3114</v>
      </c>
      <c r="O153" s="82">
        <f t="shared" si="15"/>
        <v>530</v>
      </c>
      <c r="P153" s="69">
        <f t="shared" si="16"/>
        <v>385</v>
      </c>
      <c r="Q153" s="83">
        <f t="shared" si="12"/>
        <v>915</v>
      </c>
      <c r="R153" s="26" t="str">
        <f t="shared" si="17"/>
        <v/>
      </c>
    </row>
    <row r="154" spans="2:18" s="27" customFormat="1" x14ac:dyDescent="0.3">
      <c r="B154" s="139" t="s">
        <v>160</v>
      </c>
      <c r="C154" s="25" t="s">
        <v>10</v>
      </c>
      <c r="D154" s="141" t="str">
        <f t="shared" si="13"/>
        <v>Kaye Academic College of Education</v>
      </c>
      <c r="E154" s="141" t="str">
        <f t="shared" si="14"/>
        <v>Israel</v>
      </c>
      <c r="F154" s="139" t="s">
        <v>921</v>
      </c>
      <c r="G154" s="139" t="s">
        <v>922</v>
      </c>
      <c r="H154" s="142" t="s">
        <v>193</v>
      </c>
      <c r="I154" s="139" t="s">
        <v>905</v>
      </c>
      <c r="J154" s="143" t="s">
        <v>915</v>
      </c>
      <c r="K154" s="84">
        <v>42890</v>
      </c>
      <c r="L154" s="84">
        <v>42896</v>
      </c>
      <c r="M154" s="85">
        <v>7</v>
      </c>
      <c r="N154" s="86">
        <v>3114</v>
      </c>
      <c r="O154" s="82">
        <f t="shared" si="15"/>
        <v>530</v>
      </c>
      <c r="P154" s="69">
        <f t="shared" si="16"/>
        <v>385</v>
      </c>
      <c r="Q154" s="83">
        <f t="shared" si="12"/>
        <v>915</v>
      </c>
      <c r="R154" s="26" t="str">
        <f t="shared" si="17"/>
        <v/>
      </c>
    </row>
    <row r="155" spans="2:18" s="27" customFormat="1" x14ac:dyDescent="0.3">
      <c r="B155" s="139" t="s">
        <v>160</v>
      </c>
      <c r="C155" s="25" t="s">
        <v>10</v>
      </c>
      <c r="D155" s="141" t="str">
        <f t="shared" si="13"/>
        <v>Kaye Academic College of Education</v>
      </c>
      <c r="E155" s="141" t="str">
        <f t="shared" si="14"/>
        <v>Israel</v>
      </c>
      <c r="F155" s="139" t="s">
        <v>923</v>
      </c>
      <c r="G155" s="139" t="s">
        <v>924</v>
      </c>
      <c r="H155" s="142" t="s">
        <v>192</v>
      </c>
      <c r="I155" s="139" t="s">
        <v>905</v>
      </c>
      <c r="J155" s="143" t="s">
        <v>915</v>
      </c>
      <c r="K155" s="84">
        <v>42890</v>
      </c>
      <c r="L155" s="84">
        <v>42893</v>
      </c>
      <c r="M155" s="85">
        <v>4</v>
      </c>
      <c r="N155" s="86">
        <v>3114</v>
      </c>
      <c r="O155" s="82">
        <f t="shared" si="15"/>
        <v>530</v>
      </c>
      <c r="P155" s="69">
        <f t="shared" si="16"/>
        <v>480</v>
      </c>
      <c r="Q155" s="83">
        <f t="shared" si="12"/>
        <v>1010</v>
      </c>
      <c r="R155" s="26" t="str">
        <f t="shared" si="17"/>
        <v/>
      </c>
    </row>
    <row r="156" spans="2:18" s="27" customFormat="1" x14ac:dyDescent="0.3">
      <c r="B156" s="139" t="s">
        <v>161</v>
      </c>
      <c r="C156" s="25" t="s">
        <v>10</v>
      </c>
      <c r="D156" s="141" t="str">
        <f t="shared" si="13"/>
        <v>Kaye Academic College of Education</v>
      </c>
      <c r="E156" s="141" t="str">
        <f t="shared" si="14"/>
        <v>Israel</v>
      </c>
      <c r="F156" s="139" t="s">
        <v>925</v>
      </c>
      <c r="G156" s="139" t="s">
        <v>926</v>
      </c>
      <c r="H156" s="142" t="s">
        <v>192</v>
      </c>
      <c r="I156" s="139" t="s">
        <v>905</v>
      </c>
      <c r="J156" s="143" t="s">
        <v>915</v>
      </c>
      <c r="K156" s="84">
        <v>42890</v>
      </c>
      <c r="L156" s="84">
        <v>42896</v>
      </c>
      <c r="M156" s="85">
        <v>7</v>
      </c>
      <c r="N156" s="86">
        <v>3114</v>
      </c>
      <c r="O156" s="82">
        <f t="shared" si="15"/>
        <v>530</v>
      </c>
      <c r="P156" s="69">
        <f t="shared" si="16"/>
        <v>840</v>
      </c>
      <c r="Q156" s="83">
        <f t="shared" si="12"/>
        <v>1370</v>
      </c>
      <c r="R156" s="26" t="str">
        <f t="shared" si="17"/>
        <v/>
      </c>
    </row>
    <row r="157" spans="2:18" s="27" customFormat="1" x14ac:dyDescent="0.3">
      <c r="B157" s="139" t="s">
        <v>162</v>
      </c>
      <c r="C157" s="25" t="s">
        <v>10</v>
      </c>
      <c r="D157" s="141" t="str">
        <f t="shared" si="13"/>
        <v>Kaye Academic College of Education</v>
      </c>
      <c r="E157" s="141" t="str">
        <f t="shared" si="14"/>
        <v>Israel</v>
      </c>
      <c r="F157" s="139" t="s">
        <v>927</v>
      </c>
      <c r="G157" s="139" t="s">
        <v>904</v>
      </c>
      <c r="H157" s="142" t="s">
        <v>192</v>
      </c>
      <c r="I157" s="139" t="s">
        <v>905</v>
      </c>
      <c r="J157" s="143" t="s">
        <v>915</v>
      </c>
      <c r="K157" s="84">
        <v>42890</v>
      </c>
      <c r="L157" s="84">
        <v>42896</v>
      </c>
      <c r="M157" s="85">
        <v>7</v>
      </c>
      <c r="N157" s="86">
        <v>3114</v>
      </c>
      <c r="O157" s="82">
        <f t="shared" si="15"/>
        <v>530</v>
      </c>
      <c r="P157" s="69">
        <f t="shared" si="16"/>
        <v>840</v>
      </c>
      <c r="Q157" s="83">
        <f t="shared" si="12"/>
        <v>1370</v>
      </c>
      <c r="R157" s="26" t="str">
        <f t="shared" si="17"/>
        <v/>
      </c>
    </row>
    <row r="158" spans="2:18" s="27" customFormat="1" x14ac:dyDescent="0.3">
      <c r="B158" s="139" t="s">
        <v>161</v>
      </c>
      <c r="C158" s="25" t="s">
        <v>10</v>
      </c>
      <c r="D158" s="141" t="str">
        <f t="shared" si="13"/>
        <v>Kaye Academic College of Education</v>
      </c>
      <c r="E158" s="141" t="str">
        <f t="shared" si="14"/>
        <v>Israel</v>
      </c>
      <c r="F158" s="139" t="s">
        <v>928</v>
      </c>
      <c r="G158" s="139" t="s">
        <v>929</v>
      </c>
      <c r="H158" s="142" t="s">
        <v>192</v>
      </c>
      <c r="I158" s="139" t="s">
        <v>905</v>
      </c>
      <c r="J158" s="143" t="s">
        <v>906</v>
      </c>
      <c r="K158" s="84">
        <v>42942</v>
      </c>
      <c r="L158" s="84">
        <v>42943</v>
      </c>
      <c r="M158" s="85">
        <v>2</v>
      </c>
      <c r="N158" s="86">
        <v>103</v>
      </c>
      <c r="O158" s="82">
        <f t="shared" si="15"/>
        <v>180</v>
      </c>
      <c r="P158" s="69">
        <f t="shared" si="16"/>
        <v>240</v>
      </c>
      <c r="Q158" s="83">
        <f t="shared" si="12"/>
        <v>420</v>
      </c>
      <c r="R158" s="26" t="str">
        <f t="shared" si="17"/>
        <v/>
      </c>
    </row>
    <row r="159" spans="2:18" s="27" customFormat="1" x14ac:dyDescent="0.3">
      <c r="B159" s="139" t="s">
        <v>162</v>
      </c>
      <c r="C159" s="25" t="s">
        <v>10</v>
      </c>
      <c r="D159" s="141" t="str">
        <f t="shared" si="13"/>
        <v>Kaye Academic College of Education</v>
      </c>
      <c r="E159" s="141" t="str">
        <f t="shared" si="14"/>
        <v>Israel</v>
      </c>
      <c r="F159" s="139" t="s">
        <v>930</v>
      </c>
      <c r="G159" s="139" t="s">
        <v>904</v>
      </c>
      <c r="H159" s="142" t="s">
        <v>192</v>
      </c>
      <c r="I159" s="139" t="s">
        <v>905</v>
      </c>
      <c r="J159" s="143" t="s">
        <v>906</v>
      </c>
      <c r="K159" s="84">
        <v>42942</v>
      </c>
      <c r="L159" s="84">
        <v>42943</v>
      </c>
      <c r="M159" s="85">
        <v>2</v>
      </c>
      <c r="N159" s="86">
        <v>103</v>
      </c>
      <c r="O159" s="82">
        <f t="shared" si="15"/>
        <v>180</v>
      </c>
      <c r="P159" s="69">
        <f t="shared" si="16"/>
        <v>240</v>
      </c>
      <c r="Q159" s="83">
        <f t="shared" si="12"/>
        <v>420</v>
      </c>
      <c r="R159" s="26" t="str">
        <f t="shared" si="17"/>
        <v/>
      </c>
    </row>
    <row r="160" spans="2:18" s="27" customFormat="1" x14ac:dyDescent="0.3">
      <c r="B160" s="139" t="s">
        <v>162</v>
      </c>
      <c r="C160" s="25" t="s">
        <v>10</v>
      </c>
      <c r="D160" s="141" t="str">
        <f t="shared" si="13"/>
        <v>Kaye Academic College of Education</v>
      </c>
      <c r="E160" s="141" t="str">
        <f t="shared" si="14"/>
        <v>Israel</v>
      </c>
      <c r="F160" s="139" t="s">
        <v>931</v>
      </c>
      <c r="G160" s="139" t="s">
        <v>904</v>
      </c>
      <c r="H160" s="142" t="s">
        <v>192</v>
      </c>
      <c r="I160" s="139" t="s">
        <v>905</v>
      </c>
      <c r="J160" s="143" t="s">
        <v>906</v>
      </c>
      <c r="K160" s="84">
        <v>43045</v>
      </c>
      <c r="L160" s="84">
        <v>43045</v>
      </c>
      <c r="M160" s="85">
        <v>1</v>
      </c>
      <c r="N160" s="86">
        <v>103</v>
      </c>
      <c r="O160" s="82">
        <f t="shared" si="15"/>
        <v>180</v>
      </c>
      <c r="P160" s="69">
        <f t="shared" si="16"/>
        <v>120</v>
      </c>
      <c r="Q160" s="83">
        <f t="shared" si="12"/>
        <v>300</v>
      </c>
      <c r="R160" s="26" t="str">
        <f t="shared" si="17"/>
        <v/>
      </c>
    </row>
    <row r="161" spans="2:18" s="27" customFormat="1" x14ac:dyDescent="0.3">
      <c r="B161" s="139" t="s">
        <v>162</v>
      </c>
      <c r="C161" s="25" t="s">
        <v>10</v>
      </c>
      <c r="D161" s="141" t="str">
        <f t="shared" si="13"/>
        <v>Kaye Academic College of Education</v>
      </c>
      <c r="E161" s="141" t="str">
        <f t="shared" si="14"/>
        <v>Israel</v>
      </c>
      <c r="F161" s="139" t="s">
        <v>932</v>
      </c>
      <c r="G161" s="139" t="s">
        <v>904</v>
      </c>
      <c r="H161" s="142" t="s">
        <v>192</v>
      </c>
      <c r="I161" s="139" t="s">
        <v>905</v>
      </c>
      <c r="J161" s="143" t="s">
        <v>906</v>
      </c>
      <c r="K161" s="84">
        <v>43046</v>
      </c>
      <c r="L161" s="84">
        <v>43046</v>
      </c>
      <c r="M161" s="85">
        <v>1</v>
      </c>
      <c r="N161" s="86">
        <v>103</v>
      </c>
      <c r="O161" s="82">
        <f t="shared" si="15"/>
        <v>180</v>
      </c>
      <c r="P161" s="69">
        <f t="shared" si="16"/>
        <v>120</v>
      </c>
      <c r="Q161" s="83">
        <f t="shared" si="12"/>
        <v>300</v>
      </c>
      <c r="R161" s="26" t="str">
        <f t="shared" si="17"/>
        <v/>
      </c>
    </row>
    <row r="162" spans="2:18" s="27" customFormat="1" x14ac:dyDescent="0.3">
      <c r="B162" s="139" t="s">
        <v>160</v>
      </c>
      <c r="C162" s="25" t="s">
        <v>10</v>
      </c>
      <c r="D162" s="141" t="str">
        <f t="shared" si="13"/>
        <v>Kaye Academic College of Education</v>
      </c>
      <c r="E162" s="141" t="str">
        <f t="shared" si="14"/>
        <v>Israel</v>
      </c>
      <c r="F162" s="139" t="s">
        <v>933</v>
      </c>
      <c r="G162" s="139" t="s">
        <v>904</v>
      </c>
      <c r="H162" s="142" t="s">
        <v>192</v>
      </c>
      <c r="I162" s="139" t="s">
        <v>905</v>
      </c>
      <c r="J162" s="143" t="s">
        <v>906</v>
      </c>
      <c r="K162" s="84">
        <v>43047</v>
      </c>
      <c r="L162" s="84">
        <v>43049</v>
      </c>
      <c r="M162" s="85">
        <v>1</v>
      </c>
      <c r="N162" s="86">
        <v>103</v>
      </c>
      <c r="O162" s="82">
        <f t="shared" si="15"/>
        <v>180</v>
      </c>
      <c r="P162" s="69">
        <f t="shared" si="16"/>
        <v>120</v>
      </c>
      <c r="Q162" s="83">
        <f t="shared" si="12"/>
        <v>300</v>
      </c>
      <c r="R162" s="26" t="str">
        <f t="shared" si="17"/>
        <v/>
      </c>
    </row>
    <row r="163" spans="2:18" s="27" customFormat="1" x14ac:dyDescent="0.3">
      <c r="B163" s="139" t="s">
        <v>160</v>
      </c>
      <c r="C163" s="25" t="s">
        <v>10</v>
      </c>
      <c r="D163" s="141" t="str">
        <f t="shared" si="13"/>
        <v>Kaye Academic College of Education</v>
      </c>
      <c r="E163" s="141" t="str">
        <f t="shared" si="14"/>
        <v>Israel</v>
      </c>
      <c r="F163" s="139" t="s">
        <v>934</v>
      </c>
      <c r="G163" s="139" t="s">
        <v>908</v>
      </c>
      <c r="H163" s="142" t="s">
        <v>192</v>
      </c>
      <c r="I163" s="139" t="s">
        <v>905</v>
      </c>
      <c r="J163" s="143" t="s">
        <v>906</v>
      </c>
      <c r="K163" s="84">
        <v>43046</v>
      </c>
      <c r="L163" s="84">
        <v>43046</v>
      </c>
      <c r="M163" s="85">
        <v>1</v>
      </c>
      <c r="N163" s="86">
        <v>103</v>
      </c>
      <c r="O163" s="82">
        <f t="shared" si="15"/>
        <v>180</v>
      </c>
      <c r="P163" s="69">
        <f t="shared" si="16"/>
        <v>120</v>
      </c>
      <c r="Q163" s="83">
        <f t="shared" si="12"/>
        <v>300</v>
      </c>
      <c r="R163" s="26" t="str">
        <f t="shared" si="17"/>
        <v/>
      </c>
    </row>
    <row r="164" spans="2:18" s="27" customFormat="1" x14ac:dyDescent="0.3">
      <c r="B164" s="139" t="s">
        <v>160</v>
      </c>
      <c r="C164" s="25" t="s">
        <v>10</v>
      </c>
      <c r="D164" s="141" t="str">
        <f t="shared" si="13"/>
        <v>Kaye Academic College of Education</v>
      </c>
      <c r="E164" s="141" t="str">
        <f t="shared" si="14"/>
        <v>Israel</v>
      </c>
      <c r="F164" s="139" t="s">
        <v>935</v>
      </c>
      <c r="G164" s="139" t="s">
        <v>936</v>
      </c>
      <c r="H164" s="142" t="s">
        <v>192</v>
      </c>
      <c r="I164" s="139" t="s">
        <v>905</v>
      </c>
      <c r="J164" s="143" t="s">
        <v>906</v>
      </c>
      <c r="K164" s="84">
        <v>43047</v>
      </c>
      <c r="L164" s="84">
        <v>43047</v>
      </c>
      <c r="M164" s="85">
        <v>1</v>
      </c>
      <c r="N164" s="86">
        <v>103</v>
      </c>
      <c r="O164" s="82">
        <f t="shared" si="15"/>
        <v>180</v>
      </c>
      <c r="P164" s="69">
        <f t="shared" si="16"/>
        <v>120</v>
      </c>
      <c r="Q164" s="83">
        <f t="shared" si="12"/>
        <v>300</v>
      </c>
      <c r="R164" s="26" t="str">
        <f t="shared" si="17"/>
        <v/>
      </c>
    </row>
    <row r="165" spans="2:18" s="27" customFormat="1" x14ac:dyDescent="0.3">
      <c r="B165" s="139"/>
      <c r="C165" s="25"/>
      <c r="D165" s="141" t="str">
        <f t="shared" si="13"/>
        <v/>
      </c>
      <c r="E165" s="141" t="str">
        <f t="shared" si="14"/>
        <v/>
      </c>
      <c r="F165" s="139"/>
      <c r="G165" s="139"/>
      <c r="H165" s="142"/>
      <c r="I165" s="139"/>
      <c r="J165" s="143"/>
      <c r="K165" s="84"/>
      <c r="L165" s="84"/>
      <c r="M165" s="85">
        <v>0</v>
      </c>
      <c r="N165" s="86">
        <v>0</v>
      </c>
      <c r="O165" s="82">
        <f t="shared" si="15"/>
        <v>0</v>
      </c>
      <c r="P165" s="69">
        <f t="shared" si="16"/>
        <v>0</v>
      </c>
      <c r="Q165" s="83">
        <f t="shared" si="12"/>
        <v>0</v>
      </c>
      <c r="R165" s="26" t="str">
        <f t="shared" si="17"/>
        <v>Error</v>
      </c>
    </row>
    <row r="166" spans="2:18" s="27" customFormat="1" ht="36" x14ac:dyDescent="0.3">
      <c r="B166" s="139" t="s">
        <v>161</v>
      </c>
      <c r="C166" s="25" t="s">
        <v>11</v>
      </c>
      <c r="D166" s="141" t="str">
        <f t="shared" si="13"/>
        <v>University of Bucharest</v>
      </c>
      <c r="E166" s="141" t="str">
        <f t="shared" si="14"/>
        <v>Romania</v>
      </c>
      <c r="F166" s="139" t="s">
        <v>977</v>
      </c>
      <c r="G166" s="139" t="s">
        <v>947</v>
      </c>
      <c r="H166" s="142" t="s">
        <v>192</v>
      </c>
      <c r="I166" s="139" t="s">
        <v>533</v>
      </c>
      <c r="J166" s="139" t="s">
        <v>978</v>
      </c>
      <c r="K166" s="75">
        <v>42702</v>
      </c>
      <c r="L166" s="75">
        <v>42703</v>
      </c>
      <c r="M166" s="85">
        <v>2</v>
      </c>
      <c r="N166" s="86">
        <v>1567</v>
      </c>
      <c r="O166" s="82">
        <f t="shared" si="15"/>
        <v>275</v>
      </c>
      <c r="P166" s="69">
        <f t="shared" si="16"/>
        <v>240</v>
      </c>
      <c r="Q166" s="83">
        <f t="shared" si="12"/>
        <v>515</v>
      </c>
      <c r="R166" s="26" t="str">
        <f t="shared" si="17"/>
        <v/>
      </c>
    </row>
    <row r="167" spans="2:18" s="27" customFormat="1" ht="36" x14ac:dyDescent="0.3">
      <c r="B167" s="139" t="s">
        <v>161</v>
      </c>
      <c r="C167" s="25" t="s">
        <v>11</v>
      </c>
      <c r="D167" s="141" t="str">
        <f t="shared" si="13"/>
        <v>University of Bucharest</v>
      </c>
      <c r="E167" s="141" t="str">
        <f t="shared" si="14"/>
        <v>Romania</v>
      </c>
      <c r="F167" s="139" t="s">
        <v>979</v>
      </c>
      <c r="G167" s="139" t="s">
        <v>947</v>
      </c>
      <c r="H167" s="142" t="s">
        <v>192</v>
      </c>
      <c r="I167" s="139" t="s">
        <v>533</v>
      </c>
      <c r="J167" s="143" t="s">
        <v>980</v>
      </c>
      <c r="K167" s="84">
        <v>42890</v>
      </c>
      <c r="L167" s="84">
        <v>42896</v>
      </c>
      <c r="M167" s="85">
        <v>5</v>
      </c>
      <c r="N167" s="86">
        <v>1671</v>
      </c>
      <c r="O167" s="82">
        <f t="shared" si="15"/>
        <v>275</v>
      </c>
      <c r="P167" s="69">
        <f t="shared" si="16"/>
        <v>600</v>
      </c>
      <c r="Q167" s="83">
        <f t="shared" si="12"/>
        <v>875</v>
      </c>
      <c r="R167" s="26" t="str">
        <f t="shared" si="17"/>
        <v/>
      </c>
    </row>
    <row r="168" spans="2:18" s="27" customFormat="1" ht="36" x14ac:dyDescent="0.3">
      <c r="B168" s="139" t="s">
        <v>161</v>
      </c>
      <c r="C168" s="25" t="s">
        <v>11</v>
      </c>
      <c r="D168" s="141" t="str">
        <f t="shared" si="13"/>
        <v>University of Bucharest</v>
      </c>
      <c r="E168" s="141" t="str">
        <f t="shared" si="14"/>
        <v>Romania</v>
      </c>
      <c r="F168" s="139" t="s">
        <v>981</v>
      </c>
      <c r="G168" s="139" t="s">
        <v>982</v>
      </c>
      <c r="H168" s="142" t="s">
        <v>192</v>
      </c>
      <c r="I168" s="139" t="s">
        <v>533</v>
      </c>
      <c r="J168" s="143" t="s">
        <v>980</v>
      </c>
      <c r="K168" s="84">
        <v>42890</v>
      </c>
      <c r="L168" s="84">
        <v>42896</v>
      </c>
      <c r="M168" s="85">
        <v>5</v>
      </c>
      <c r="N168" s="86">
        <v>1671</v>
      </c>
      <c r="O168" s="82">
        <f t="shared" si="15"/>
        <v>275</v>
      </c>
      <c r="P168" s="69">
        <f t="shared" si="16"/>
        <v>600</v>
      </c>
      <c r="Q168" s="83">
        <f t="shared" si="12"/>
        <v>875</v>
      </c>
      <c r="R168" s="26" t="str">
        <f t="shared" si="17"/>
        <v/>
      </c>
    </row>
    <row r="169" spans="2:18" s="27" customFormat="1" ht="36" x14ac:dyDescent="0.3">
      <c r="B169" s="139" t="s">
        <v>160</v>
      </c>
      <c r="C169" s="25" t="s">
        <v>11</v>
      </c>
      <c r="D169" s="141" t="str">
        <f t="shared" si="13"/>
        <v>University of Bucharest</v>
      </c>
      <c r="E169" s="141" t="str">
        <f t="shared" si="14"/>
        <v>Romania</v>
      </c>
      <c r="F169" s="139" t="s">
        <v>983</v>
      </c>
      <c r="G169" s="139" t="s">
        <v>947</v>
      </c>
      <c r="H169" s="142" t="s">
        <v>192</v>
      </c>
      <c r="I169" s="139" t="s">
        <v>533</v>
      </c>
      <c r="J169" s="139" t="s">
        <v>978</v>
      </c>
      <c r="K169" s="84">
        <v>43045</v>
      </c>
      <c r="L169" s="84">
        <v>43051</v>
      </c>
      <c r="M169" s="85">
        <v>7</v>
      </c>
      <c r="N169" s="86">
        <v>1567</v>
      </c>
      <c r="O169" s="82">
        <f t="shared" si="15"/>
        <v>275</v>
      </c>
      <c r="P169" s="69">
        <f t="shared" si="16"/>
        <v>840</v>
      </c>
      <c r="Q169" s="83">
        <f t="shared" si="12"/>
        <v>1115</v>
      </c>
      <c r="R169" s="26" t="str">
        <f t="shared" si="17"/>
        <v/>
      </c>
    </row>
    <row r="170" spans="2:18" s="27" customFormat="1" ht="36" x14ac:dyDescent="0.3">
      <c r="B170" s="139" t="s">
        <v>160</v>
      </c>
      <c r="C170" s="25" t="s">
        <v>11</v>
      </c>
      <c r="D170" s="141" t="str">
        <f t="shared" si="13"/>
        <v>University of Bucharest</v>
      </c>
      <c r="E170" s="141" t="str">
        <f t="shared" si="14"/>
        <v>Romania</v>
      </c>
      <c r="F170" s="139" t="s">
        <v>984</v>
      </c>
      <c r="G170" s="139" t="s">
        <v>967</v>
      </c>
      <c r="H170" s="142" t="s">
        <v>192</v>
      </c>
      <c r="I170" s="139" t="s">
        <v>533</v>
      </c>
      <c r="J170" s="139" t="s">
        <v>978</v>
      </c>
      <c r="K170" s="84">
        <v>43045</v>
      </c>
      <c r="L170" s="84">
        <v>43051</v>
      </c>
      <c r="M170" s="85">
        <v>7</v>
      </c>
      <c r="N170" s="86">
        <v>1567</v>
      </c>
      <c r="O170" s="82">
        <f t="shared" si="15"/>
        <v>275</v>
      </c>
      <c r="P170" s="69">
        <f t="shared" si="16"/>
        <v>840</v>
      </c>
      <c r="Q170" s="83">
        <f t="shared" si="12"/>
        <v>1115</v>
      </c>
      <c r="R170" s="26" t="str">
        <f t="shared" si="17"/>
        <v/>
      </c>
    </row>
    <row r="171" spans="2:18" s="27" customFormat="1" ht="36" x14ac:dyDescent="0.3">
      <c r="B171" s="139" t="s">
        <v>160</v>
      </c>
      <c r="C171" s="25" t="s">
        <v>11</v>
      </c>
      <c r="D171" s="141" t="str">
        <f t="shared" si="13"/>
        <v>University of Bucharest</v>
      </c>
      <c r="E171" s="141" t="str">
        <f t="shared" si="14"/>
        <v>Romania</v>
      </c>
      <c r="F171" s="139" t="s">
        <v>985</v>
      </c>
      <c r="G171" s="139" t="s">
        <v>986</v>
      </c>
      <c r="H171" s="142" t="s">
        <v>192</v>
      </c>
      <c r="I171" s="139" t="s">
        <v>533</v>
      </c>
      <c r="J171" s="139" t="s">
        <v>978</v>
      </c>
      <c r="K171" s="84">
        <v>43048</v>
      </c>
      <c r="L171" s="84">
        <v>43051</v>
      </c>
      <c r="M171" s="85">
        <v>4</v>
      </c>
      <c r="N171" s="86">
        <v>1567</v>
      </c>
      <c r="O171" s="82">
        <f t="shared" si="15"/>
        <v>275</v>
      </c>
      <c r="P171" s="69">
        <f t="shared" si="16"/>
        <v>480</v>
      </c>
      <c r="Q171" s="83">
        <f t="shared" si="12"/>
        <v>755</v>
      </c>
      <c r="R171" s="26" t="str">
        <f t="shared" si="17"/>
        <v/>
      </c>
    </row>
    <row r="172" spans="2:18" s="27" customFormat="1" ht="36" x14ac:dyDescent="0.3">
      <c r="B172" s="139" t="s">
        <v>160</v>
      </c>
      <c r="C172" s="25" t="s">
        <v>11</v>
      </c>
      <c r="D172" s="141" t="str">
        <f t="shared" si="13"/>
        <v>University of Bucharest</v>
      </c>
      <c r="E172" s="141" t="str">
        <f t="shared" si="14"/>
        <v>Romania</v>
      </c>
      <c r="F172" s="139" t="s">
        <v>987</v>
      </c>
      <c r="G172" s="139" t="s">
        <v>947</v>
      </c>
      <c r="H172" s="142" t="s">
        <v>192</v>
      </c>
      <c r="I172" s="139" t="s">
        <v>533</v>
      </c>
      <c r="J172" s="143" t="s">
        <v>988</v>
      </c>
      <c r="K172" s="84">
        <v>43178</v>
      </c>
      <c r="L172" s="84">
        <v>43183</v>
      </c>
      <c r="M172" s="85">
        <v>6</v>
      </c>
      <c r="N172" s="86">
        <v>2312</v>
      </c>
      <c r="O172" s="82">
        <f t="shared" si="15"/>
        <v>360</v>
      </c>
      <c r="P172" s="69">
        <f t="shared" si="16"/>
        <v>720</v>
      </c>
      <c r="Q172" s="83">
        <f t="shared" si="12"/>
        <v>1080</v>
      </c>
      <c r="R172" s="26" t="str">
        <f t="shared" si="17"/>
        <v/>
      </c>
    </row>
    <row r="173" spans="2:18" s="27" customFormat="1" ht="36" x14ac:dyDescent="0.3">
      <c r="B173" s="139" t="s">
        <v>160</v>
      </c>
      <c r="C173" s="25" t="s">
        <v>11</v>
      </c>
      <c r="D173" s="141" t="str">
        <f t="shared" si="13"/>
        <v>University of Bucharest</v>
      </c>
      <c r="E173" s="141" t="str">
        <f t="shared" si="14"/>
        <v>Romania</v>
      </c>
      <c r="F173" s="139" t="s">
        <v>989</v>
      </c>
      <c r="G173" s="139" t="s">
        <v>967</v>
      </c>
      <c r="H173" s="142" t="s">
        <v>192</v>
      </c>
      <c r="I173" s="139" t="s">
        <v>533</v>
      </c>
      <c r="J173" s="143" t="s">
        <v>988</v>
      </c>
      <c r="K173" s="84">
        <v>43178</v>
      </c>
      <c r="L173" s="84">
        <v>43183</v>
      </c>
      <c r="M173" s="85">
        <v>6</v>
      </c>
      <c r="N173" s="86">
        <v>2312</v>
      </c>
      <c r="O173" s="82">
        <f t="shared" si="15"/>
        <v>360</v>
      </c>
      <c r="P173" s="69">
        <f t="shared" si="16"/>
        <v>720</v>
      </c>
      <c r="Q173" s="83">
        <f t="shared" si="12"/>
        <v>1080</v>
      </c>
      <c r="R173" s="26" t="str">
        <f t="shared" si="17"/>
        <v/>
      </c>
    </row>
    <row r="174" spans="2:18" s="27" customFormat="1" x14ac:dyDescent="0.3">
      <c r="B174" s="139"/>
      <c r="C174" s="25"/>
      <c r="D174" s="141" t="str">
        <f t="shared" si="13"/>
        <v/>
      </c>
      <c r="E174" s="141" t="str">
        <f t="shared" si="14"/>
        <v/>
      </c>
      <c r="F174" s="139"/>
      <c r="G174" s="139"/>
      <c r="H174" s="142"/>
      <c r="I174" s="139"/>
      <c r="J174" s="143"/>
      <c r="K174" s="84"/>
      <c r="L174" s="84"/>
      <c r="M174" s="85">
        <v>0</v>
      </c>
      <c r="N174" s="86">
        <v>0</v>
      </c>
      <c r="O174" s="82">
        <f t="shared" si="15"/>
        <v>0</v>
      </c>
      <c r="P174" s="69">
        <f t="shared" si="16"/>
        <v>0</v>
      </c>
      <c r="Q174" s="83">
        <f t="shared" si="12"/>
        <v>0</v>
      </c>
      <c r="R174" s="26" t="str">
        <f t="shared" si="17"/>
        <v>Error</v>
      </c>
    </row>
    <row r="175" spans="2:18" s="27" customFormat="1" x14ac:dyDescent="0.3">
      <c r="B175" s="139" t="s">
        <v>162</v>
      </c>
      <c r="C175" s="25" t="s">
        <v>12</v>
      </c>
      <c r="D175" s="141" t="str">
        <f t="shared" si="13"/>
        <v>The University of Exeter</v>
      </c>
      <c r="E175" s="141" t="str">
        <f t="shared" si="14"/>
        <v>United Kingdom</v>
      </c>
      <c r="F175" s="139" t="s">
        <v>1038</v>
      </c>
      <c r="G175" s="139" t="s">
        <v>1017</v>
      </c>
      <c r="H175" s="142" t="s">
        <v>192</v>
      </c>
      <c r="I175" s="139" t="s">
        <v>1039</v>
      </c>
      <c r="J175" s="139" t="s">
        <v>978</v>
      </c>
      <c r="K175" s="84">
        <v>42700</v>
      </c>
      <c r="L175" s="84">
        <v>42704</v>
      </c>
      <c r="M175" s="85">
        <v>5</v>
      </c>
      <c r="N175" s="86">
        <v>3743</v>
      </c>
      <c r="O175" s="82">
        <f t="shared" si="15"/>
        <v>530</v>
      </c>
      <c r="P175" s="69">
        <f t="shared" si="16"/>
        <v>600</v>
      </c>
      <c r="Q175" s="83">
        <f t="shared" si="12"/>
        <v>1130</v>
      </c>
      <c r="R175" s="26" t="str">
        <f t="shared" si="17"/>
        <v/>
      </c>
    </row>
    <row r="176" spans="2:18" s="27" customFormat="1" x14ac:dyDescent="0.3">
      <c r="B176" s="139" t="s">
        <v>162</v>
      </c>
      <c r="C176" s="25" t="s">
        <v>12</v>
      </c>
      <c r="D176" s="141" t="str">
        <f t="shared" si="13"/>
        <v>The University of Exeter</v>
      </c>
      <c r="E176" s="141" t="str">
        <f t="shared" si="14"/>
        <v>United Kingdom</v>
      </c>
      <c r="F176" s="139" t="s">
        <v>1040</v>
      </c>
      <c r="G176" s="139" t="s">
        <v>996</v>
      </c>
      <c r="H176" s="142" t="s">
        <v>192</v>
      </c>
      <c r="I176" s="139" t="s">
        <v>1039</v>
      </c>
      <c r="J176" s="143" t="s">
        <v>533</v>
      </c>
      <c r="K176" s="84">
        <v>42799</v>
      </c>
      <c r="L176" s="84">
        <v>42803</v>
      </c>
      <c r="M176" s="85">
        <v>5</v>
      </c>
      <c r="N176" s="86">
        <v>2312</v>
      </c>
      <c r="O176" s="82">
        <f t="shared" si="15"/>
        <v>360</v>
      </c>
      <c r="P176" s="69">
        <f t="shared" si="16"/>
        <v>600</v>
      </c>
      <c r="Q176" s="83">
        <f t="shared" si="12"/>
        <v>960</v>
      </c>
      <c r="R176" s="26" t="str">
        <f t="shared" si="17"/>
        <v/>
      </c>
    </row>
    <row r="177" spans="2:18" s="27" customFormat="1" x14ac:dyDescent="0.3">
      <c r="B177" s="139" t="s">
        <v>162</v>
      </c>
      <c r="C177" s="25" t="s">
        <v>12</v>
      </c>
      <c r="D177" s="141" t="str">
        <f t="shared" si="13"/>
        <v>The University of Exeter</v>
      </c>
      <c r="E177" s="141" t="str">
        <f t="shared" si="14"/>
        <v>United Kingdom</v>
      </c>
      <c r="F177" s="139" t="s">
        <v>1041</v>
      </c>
      <c r="G177" s="139" t="s">
        <v>1017</v>
      </c>
      <c r="H177" s="142" t="s">
        <v>192</v>
      </c>
      <c r="I177" s="139" t="s">
        <v>1039</v>
      </c>
      <c r="J177" s="143" t="s">
        <v>533</v>
      </c>
      <c r="K177" s="84">
        <v>42799</v>
      </c>
      <c r="L177" s="84">
        <v>42803</v>
      </c>
      <c r="M177" s="85">
        <v>5</v>
      </c>
      <c r="N177" s="86">
        <v>2312</v>
      </c>
      <c r="O177" s="82">
        <f t="shared" si="15"/>
        <v>360</v>
      </c>
      <c r="P177" s="69">
        <f t="shared" si="16"/>
        <v>600</v>
      </c>
      <c r="Q177" s="83">
        <f t="shared" si="12"/>
        <v>960</v>
      </c>
      <c r="R177" s="26" t="str">
        <f t="shared" si="17"/>
        <v/>
      </c>
    </row>
    <row r="178" spans="2:18" s="27" customFormat="1" x14ac:dyDescent="0.3">
      <c r="B178" s="139" t="s">
        <v>162</v>
      </c>
      <c r="C178" s="25" t="s">
        <v>12</v>
      </c>
      <c r="D178" s="141" t="str">
        <f t="shared" si="13"/>
        <v>The University of Exeter</v>
      </c>
      <c r="E178" s="141" t="str">
        <f t="shared" si="14"/>
        <v>United Kingdom</v>
      </c>
      <c r="F178" s="139" t="s">
        <v>1042</v>
      </c>
      <c r="G178" s="139" t="s">
        <v>1035</v>
      </c>
      <c r="H178" s="142" t="s">
        <v>192</v>
      </c>
      <c r="I178" s="139" t="s">
        <v>1039</v>
      </c>
      <c r="J178" s="143" t="s">
        <v>980</v>
      </c>
      <c r="K178" s="84">
        <v>42893</v>
      </c>
      <c r="L178" s="84">
        <v>42896</v>
      </c>
      <c r="M178" s="85">
        <v>4</v>
      </c>
      <c r="N178" s="86">
        <v>2022</v>
      </c>
      <c r="O178" s="82">
        <f t="shared" si="15"/>
        <v>360</v>
      </c>
      <c r="P178" s="69">
        <f t="shared" si="16"/>
        <v>480</v>
      </c>
      <c r="Q178" s="83">
        <f t="shared" si="12"/>
        <v>840</v>
      </c>
      <c r="R178" s="26" t="str">
        <f t="shared" si="17"/>
        <v/>
      </c>
    </row>
    <row r="179" spans="2:18" s="27" customFormat="1" x14ac:dyDescent="0.3">
      <c r="B179" s="139" t="s">
        <v>162</v>
      </c>
      <c r="C179" s="25" t="s">
        <v>12</v>
      </c>
      <c r="D179" s="141" t="str">
        <f t="shared" si="13"/>
        <v>The University of Exeter</v>
      </c>
      <c r="E179" s="141" t="str">
        <f t="shared" si="14"/>
        <v>United Kingdom</v>
      </c>
      <c r="F179" s="139" t="s">
        <v>1043</v>
      </c>
      <c r="G179" s="139" t="s">
        <v>1023</v>
      </c>
      <c r="H179" s="142" t="s">
        <v>192</v>
      </c>
      <c r="I179" s="139" t="s">
        <v>1039</v>
      </c>
      <c r="J179" s="143" t="s">
        <v>980</v>
      </c>
      <c r="K179" s="84">
        <v>42893</v>
      </c>
      <c r="L179" s="84">
        <v>42896</v>
      </c>
      <c r="M179" s="85">
        <v>4</v>
      </c>
      <c r="N179" s="86">
        <v>2022</v>
      </c>
      <c r="O179" s="82">
        <f t="shared" si="15"/>
        <v>360</v>
      </c>
      <c r="P179" s="69">
        <f t="shared" si="16"/>
        <v>480</v>
      </c>
      <c r="Q179" s="83">
        <f t="shared" si="12"/>
        <v>840</v>
      </c>
      <c r="R179" s="26" t="str">
        <f t="shared" si="17"/>
        <v/>
      </c>
    </row>
    <row r="180" spans="2:18" s="27" customFormat="1" x14ac:dyDescent="0.3">
      <c r="B180" s="139" t="s">
        <v>162</v>
      </c>
      <c r="C180" s="25" t="s">
        <v>12</v>
      </c>
      <c r="D180" s="141" t="str">
        <f t="shared" si="13"/>
        <v>The University of Exeter</v>
      </c>
      <c r="E180" s="141" t="str">
        <f t="shared" si="14"/>
        <v>United Kingdom</v>
      </c>
      <c r="F180" s="139" t="s">
        <v>1044</v>
      </c>
      <c r="G180" s="139" t="s">
        <v>996</v>
      </c>
      <c r="H180" s="142" t="s">
        <v>192</v>
      </c>
      <c r="I180" s="139" t="s">
        <v>1039</v>
      </c>
      <c r="J180" s="139" t="s">
        <v>978</v>
      </c>
      <c r="K180" s="84">
        <v>43045</v>
      </c>
      <c r="L180" s="84">
        <v>43049</v>
      </c>
      <c r="M180" s="85">
        <v>5</v>
      </c>
      <c r="N180" s="86">
        <v>3743</v>
      </c>
      <c r="O180" s="82">
        <f t="shared" si="15"/>
        <v>530</v>
      </c>
      <c r="P180" s="69">
        <f t="shared" si="16"/>
        <v>600</v>
      </c>
      <c r="Q180" s="83">
        <f t="shared" si="12"/>
        <v>1130</v>
      </c>
      <c r="R180" s="26" t="str">
        <f t="shared" si="17"/>
        <v/>
      </c>
    </row>
    <row r="181" spans="2:18" s="27" customFormat="1" x14ac:dyDescent="0.3">
      <c r="B181" s="139" t="s">
        <v>162</v>
      </c>
      <c r="C181" s="25" t="s">
        <v>12</v>
      </c>
      <c r="D181" s="141" t="str">
        <f t="shared" si="13"/>
        <v>The University of Exeter</v>
      </c>
      <c r="E181" s="141" t="str">
        <f t="shared" si="14"/>
        <v>United Kingdom</v>
      </c>
      <c r="F181" s="139" t="s">
        <v>1045</v>
      </c>
      <c r="G181" s="139" t="s">
        <v>1017</v>
      </c>
      <c r="H181" s="142" t="s">
        <v>192</v>
      </c>
      <c r="I181" s="139" t="s">
        <v>1039</v>
      </c>
      <c r="J181" s="139" t="s">
        <v>978</v>
      </c>
      <c r="K181" s="84">
        <v>43045</v>
      </c>
      <c r="L181" s="84">
        <v>43049</v>
      </c>
      <c r="M181" s="85">
        <v>5</v>
      </c>
      <c r="N181" s="86">
        <v>3743</v>
      </c>
      <c r="O181" s="82">
        <f t="shared" si="15"/>
        <v>530</v>
      </c>
      <c r="P181" s="69">
        <f t="shared" si="16"/>
        <v>600</v>
      </c>
      <c r="Q181" s="83">
        <f t="shared" si="12"/>
        <v>1130</v>
      </c>
      <c r="R181" s="26" t="str">
        <f t="shared" si="17"/>
        <v/>
      </c>
    </row>
    <row r="182" spans="2:18" s="27" customFormat="1" x14ac:dyDescent="0.3">
      <c r="B182" s="139"/>
      <c r="C182" s="25"/>
      <c r="D182" s="141" t="str">
        <f t="shared" si="13"/>
        <v/>
      </c>
      <c r="E182" s="141" t="str">
        <f t="shared" si="14"/>
        <v/>
      </c>
      <c r="F182" s="139"/>
      <c r="G182" s="139"/>
      <c r="H182" s="142"/>
      <c r="I182" s="139"/>
      <c r="J182" s="143"/>
      <c r="K182" s="84"/>
      <c r="L182" s="84"/>
      <c r="M182" s="85">
        <v>0</v>
      </c>
      <c r="N182" s="86">
        <v>0</v>
      </c>
      <c r="O182" s="82">
        <f t="shared" si="15"/>
        <v>0</v>
      </c>
      <c r="P182" s="69">
        <f t="shared" si="16"/>
        <v>0</v>
      </c>
      <c r="Q182" s="83">
        <f t="shared" si="12"/>
        <v>0</v>
      </c>
      <c r="R182" s="26" t="str">
        <f t="shared" si="17"/>
        <v>Error</v>
      </c>
    </row>
    <row r="183" spans="2:18" s="27" customFormat="1" x14ac:dyDescent="0.3">
      <c r="B183" s="139" t="s">
        <v>211</v>
      </c>
      <c r="C183" s="25" t="s">
        <v>13</v>
      </c>
      <c r="D183" s="141" t="str">
        <f t="shared" si="13"/>
        <v>Tallinn University</v>
      </c>
      <c r="E183" s="141" t="str">
        <f t="shared" si="14"/>
        <v>Estonia</v>
      </c>
      <c r="F183" s="139" t="s">
        <v>1071</v>
      </c>
      <c r="G183" s="139" t="s">
        <v>1049</v>
      </c>
      <c r="H183" s="142" t="s">
        <v>192</v>
      </c>
      <c r="I183" s="139" t="s">
        <v>980</v>
      </c>
      <c r="J183" s="139" t="s">
        <v>978</v>
      </c>
      <c r="K183" s="75">
        <v>42700</v>
      </c>
      <c r="L183" s="75">
        <v>42704</v>
      </c>
      <c r="M183" s="85">
        <v>5</v>
      </c>
      <c r="N183" s="86">
        <v>3132</v>
      </c>
      <c r="O183" s="82">
        <f t="shared" si="15"/>
        <v>530</v>
      </c>
      <c r="P183" s="69">
        <f t="shared" si="16"/>
        <v>600</v>
      </c>
      <c r="Q183" s="83">
        <f t="shared" si="12"/>
        <v>1130</v>
      </c>
      <c r="R183" s="26" t="str">
        <f t="shared" si="17"/>
        <v/>
      </c>
    </row>
    <row r="184" spans="2:18" s="27" customFormat="1" x14ac:dyDescent="0.3">
      <c r="B184" s="139" t="s">
        <v>160</v>
      </c>
      <c r="C184" s="25" t="s">
        <v>13</v>
      </c>
      <c r="D184" s="141" t="str">
        <f t="shared" si="13"/>
        <v>Tallinn University</v>
      </c>
      <c r="E184" s="141" t="str">
        <f t="shared" si="14"/>
        <v>Estonia</v>
      </c>
      <c r="F184" s="139" t="s">
        <v>1072</v>
      </c>
      <c r="G184" s="139" t="s">
        <v>1053</v>
      </c>
      <c r="H184" s="142" t="s">
        <v>192</v>
      </c>
      <c r="I184" s="139" t="s">
        <v>980</v>
      </c>
      <c r="J184" s="143" t="s">
        <v>1073</v>
      </c>
      <c r="K184" s="84">
        <v>42800</v>
      </c>
      <c r="L184" s="84">
        <v>42803</v>
      </c>
      <c r="M184" s="85">
        <v>4</v>
      </c>
      <c r="N184" s="86">
        <v>1670</v>
      </c>
      <c r="O184" s="82">
        <f t="shared" si="15"/>
        <v>275</v>
      </c>
      <c r="P184" s="69">
        <f t="shared" si="16"/>
        <v>480</v>
      </c>
      <c r="Q184" s="83">
        <f t="shared" si="12"/>
        <v>755</v>
      </c>
      <c r="R184" s="26" t="str">
        <f t="shared" si="17"/>
        <v/>
      </c>
    </row>
    <row r="185" spans="2:18" s="27" customFormat="1" x14ac:dyDescent="0.3">
      <c r="B185" s="139" t="s">
        <v>160</v>
      </c>
      <c r="C185" s="25" t="s">
        <v>13</v>
      </c>
      <c r="D185" s="141" t="str">
        <f t="shared" si="13"/>
        <v>Tallinn University</v>
      </c>
      <c r="E185" s="141" t="str">
        <f t="shared" si="14"/>
        <v>Estonia</v>
      </c>
      <c r="F185" s="139" t="s">
        <v>1074</v>
      </c>
      <c r="G185" s="139" t="s">
        <v>1049</v>
      </c>
      <c r="H185" s="142" t="s">
        <v>192</v>
      </c>
      <c r="I185" s="139" t="s">
        <v>980</v>
      </c>
      <c r="J185" s="139" t="s">
        <v>978</v>
      </c>
      <c r="K185" s="84">
        <v>43044</v>
      </c>
      <c r="L185" s="84">
        <v>43051</v>
      </c>
      <c r="M185" s="85">
        <v>8</v>
      </c>
      <c r="N185" s="86">
        <v>3132</v>
      </c>
      <c r="O185" s="82">
        <f t="shared" si="15"/>
        <v>530</v>
      </c>
      <c r="P185" s="69">
        <f t="shared" si="16"/>
        <v>960</v>
      </c>
      <c r="Q185" s="83">
        <f t="shared" si="12"/>
        <v>1490</v>
      </c>
      <c r="R185" s="26" t="str">
        <f t="shared" si="17"/>
        <v/>
      </c>
    </row>
    <row r="186" spans="2:18" s="27" customFormat="1" x14ac:dyDescent="0.3">
      <c r="B186" s="139" t="s">
        <v>160</v>
      </c>
      <c r="C186" s="25" t="s">
        <v>13</v>
      </c>
      <c r="D186" s="141" t="str">
        <f t="shared" si="13"/>
        <v>Tallinn University</v>
      </c>
      <c r="E186" s="141" t="str">
        <f t="shared" si="14"/>
        <v>Estonia</v>
      </c>
      <c r="F186" s="139" t="s">
        <v>1075</v>
      </c>
      <c r="G186" s="139" t="s">
        <v>1062</v>
      </c>
      <c r="H186" s="142" t="s">
        <v>192</v>
      </c>
      <c r="I186" s="139" t="s">
        <v>980</v>
      </c>
      <c r="J186" s="139" t="s">
        <v>978</v>
      </c>
      <c r="K186" s="84">
        <v>43044</v>
      </c>
      <c r="L186" s="84">
        <v>43051</v>
      </c>
      <c r="M186" s="85">
        <v>8</v>
      </c>
      <c r="N186" s="86">
        <v>3132</v>
      </c>
      <c r="O186" s="82">
        <f t="shared" si="15"/>
        <v>530</v>
      </c>
      <c r="P186" s="69">
        <f t="shared" si="16"/>
        <v>960</v>
      </c>
      <c r="Q186" s="83">
        <f t="shared" si="12"/>
        <v>1490</v>
      </c>
      <c r="R186" s="26" t="str">
        <f t="shared" si="17"/>
        <v/>
      </c>
    </row>
    <row r="187" spans="2:18" s="27" customFormat="1" x14ac:dyDescent="0.3">
      <c r="B187" s="139" t="s">
        <v>160</v>
      </c>
      <c r="C187" s="25" t="s">
        <v>13</v>
      </c>
      <c r="D187" s="141" t="str">
        <f t="shared" si="13"/>
        <v>Tallinn University</v>
      </c>
      <c r="E187" s="141" t="str">
        <f t="shared" si="14"/>
        <v>Estonia</v>
      </c>
      <c r="F187" s="139" t="s">
        <v>1076</v>
      </c>
      <c r="G187" s="139" t="s">
        <v>1056</v>
      </c>
      <c r="H187" s="142" t="s">
        <v>192</v>
      </c>
      <c r="I187" s="139" t="s">
        <v>980</v>
      </c>
      <c r="J187" s="139" t="s">
        <v>978</v>
      </c>
      <c r="K187" s="84">
        <v>43044</v>
      </c>
      <c r="L187" s="84">
        <v>43051</v>
      </c>
      <c r="M187" s="85">
        <v>8</v>
      </c>
      <c r="N187" s="86">
        <v>3132</v>
      </c>
      <c r="O187" s="82">
        <f t="shared" si="15"/>
        <v>530</v>
      </c>
      <c r="P187" s="69">
        <f t="shared" si="16"/>
        <v>960</v>
      </c>
      <c r="Q187" s="83">
        <f t="shared" si="12"/>
        <v>1490</v>
      </c>
      <c r="R187" s="26" t="str">
        <f t="shared" si="17"/>
        <v/>
      </c>
    </row>
    <row r="188" spans="2:18" s="27" customFormat="1" x14ac:dyDescent="0.3">
      <c r="B188" s="139" t="s">
        <v>160</v>
      </c>
      <c r="C188" s="25" t="s">
        <v>13</v>
      </c>
      <c r="D188" s="141" t="str">
        <f t="shared" si="13"/>
        <v>Tallinn University</v>
      </c>
      <c r="E188" s="141" t="str">
        <f t="shared" si="14"/>
        <v>Estonia</v>
      </c>
      <c r="F188" s="139" t="s">
        <v>1077</v>
      </c>
      <c r="G188" s="139" t="s">
        <v>1078</v>
      </c>
      <c r="H188" s="142" t="s">
        <v>193</v>
      </c>
      <c r="I188" s="139" t="s">
        <v>980</v>
      </c>
      <c r="J188" s="139" t="s">
        <v>978</v>
      </c>
      <c r="K188" s="84">
        <v>43044</v>
      </c>
      <c r="L188" s="84">
        <v>43051</v>
      </c>
      <c r="M188" s="85">
        <v>8</v>
      </c>
      <c r="N188" s="86">
        <v>3132</v>
      </c>
      <c r="O188" s="82">
        <f t="shared" si="15"/>
        <v>530</v>
      </c>
      <c r="P188" s="69">
        <f t="shared" si="16"/>
        <v>440</v>
      </c>
      <c r="Q188" s="83">
        <f t="shared" si="12"/>
        <v>970</v>
      </c>
      <c r="R188" s="26" t="str">
        <f t="shared" si="17"/>
        <v/>
      </c>
    </row>
    <row r="189" spans="2:18" s="27" customFormat="1" x14ac:dyDescent="0.3">
      <c r="B189" s="139" t="s">
        <v>160</v>
      </c>
      <c r="C189" s="25" t="s">
        <v>13</v>
      </c>
      <c r="D189" s="141" t="str">
        <f t="shared" si="13"/>
        <v>Tallinn University</v>
      </c>
      <c r="E189" s="141" t="str">
        <f t="shared" si="14"/>
        <v>Estonia</v>
      </c>
      <c r="F189" s="139" t="s">
        <v>1079</v>
      </c>
      <c r="G189" s="139" t="s">
        <v>1062</v>
      </c>
      <c r="H189" s="142" t="s">
        <v>192</v>
      </c>
      <c r="I189" s="139" t="s">
        <v>980</v>
      </c>
      <c r="J189" s="143" t="s">
        <v>552</v>
      </c>
      <c r="K189" s="84">
        <v>43179</v>
      </c>
      <c r="L189" s="84">
        <v>43183</v>
      </c>
      <c r="M189" s="85">
        <v>5</v>
      </c>
      <c r="N189" s="86">
        <v>2021</v>
      </c>
      <c r="O189" s="82">
        <f t="shared" si="15"/>
        <v>360</v>
      </c>
      <c r="P189" s="69">
        <f t="shared" si="16"/>
        <v>600</v>
      </c>
      <c r="Q189" s="83">
        <f t="shared" si="12"/>
        <v>960</v>
      </c>
      <c r="R189" s="26" t="str">
        <f t="shared" si="17"/>
        <v/>
      </c>
    </row>
    <row r="190" spans="2:18" s="27" customFormat="1" x14ac:dyDescent="0.3">
      <c r="B190" s="139" t="s">
        <v>160</v>
      </c>
      <c r="C190" s="25" t="s">
        <v>13</v>
      </c>
      <c r="D190" s="141" t="str">
        <f t="shared" si="13"/>
        <v>Tallinn University</v>
      </c>
      <c r="E190" s="141" t="str">
        <f t="shared" si="14"/>
        <v>Estonia</v>
      </c>
      <c r="F190" s="139" t="s">
        <v>1080</v>
      </c>
      <c r="G190" s="139" t="s">
        <v>1053</v>
      </c>
      <c r="H190" s="142" t="s">
        <v>192</v>
      </c>
      <c r="I190" s="139" t="s">
        <v>980</v>
      </c>
      <c r="J190" s="143" t="s">
        <v>552</v>
      </c>
      <c r="K190" s="84">
        <v>43179</v>
      </c>
      <c r="L190" s="84">
        <v>43181</v>
      </c>
      <c r="M190" s="85">
        <v>3</v>
      </c>
      <c r="N190" s="86">
        <v>2021</v>
      </c>
      <c r="O190" s="82">
        <f t="shared" si="15"/>
        <v>360</v>
      </c>
      <c r="P190" s="69">
        <f t="shared" si="16"/>
        <v>360</v>
      </c>
      <c r="Q190" s="83">
        <f t="shared" si="12"/>
        <v>720</v>
      </c>
      <c r="R190" s="26" t="str">
        <f t="shared" si="17"/>
        <v/>
      </c>
    </row>
    <row r="191" spans="2:18" s="27" customFormat="1" x14ac:dyDescent="0.3">
      <c r="B191" s="139"/>
      <c r="C191" s="25"/>
      <c r="D191" s="141" t="str">
        <f t="shared" si="13"/>
        <v/>
      </c>
      <c r="E191" s="141" t="str">
        <f t="shared" si="14"/>
        <v/>
      </c>
      <c r="F191" s="139"/>
      <c r="G191" s="139"/>
      <c r="H191" s="142"/>
      <c r="I191" s="139"/>
      <c r="J191" s="143"/>
      <c r="K191" s="84"/>
      <c r="L191" s="84"/>
      <c r="M191" s="85">
        <v>0</v>
      </c>
      <c r="N191" s="86">
        <v>0</v>
      </c>
      <c r="O191" s="82">
        <f t="shared" si="15"/>
        <v>0</v>
      </c>
      <c r="P191" s="69">
        <f t="shared" si="16"/>
        <v>0</v>
      </c>
      <c r="Q191" s="83">
        <f t="shared" si="12"/>
        <v>0</v>
      </c>
      <c r="R191" s="26" t="str">
        <f t="shared" si="17"/>
        <v>Error</v>
      </c>
    </row>
    <row r="192" spans="2:18" s="27" customFormat="1" x14ac:dyDescent="0.3">
      <c r="B192" s="139" t="s">
        <v>161</v>
      </c>
      <c r="C192" s="25" t="s">
        <v>14</v>
      </c>
      <c r="D192" s="141" t="str">
        <f t="shared" si="13"/>
        <v>Gordon Academic College of Education</v>
      </c>
      <c r="E192" s="141" t="str">
        <f t="shared" si="14"/>
        <v>Israel</v>
      </c>
      <c r="F192" s="139" t="s">
        <v>1082</v>
      </c>
      <c r="G192" s="139" t="s">
        <v>1106</v>
      </c>
      <c r="H192" s="142" t="s">
        <v>192</v>
      </c>
      <c r="I192" s="139" t="s">
        <v>542</v>
      </c>
      <c r="J192" s="139" t="s">
        <v>1130</v>
      </c>
      <c r="K192" s="75">
        <v>42702</v>
      </c>
      <c r="L192" s="75">
        <v>42703</v>
      </c>
      <c r="M192" s="85">
        <v>2</v>
      </c>
      <c r="N192" s="86">
        <v>84</v>
      </c>
      <c r="O192" s="82">
        <f t="shared" si="15"/>
        <v>0</v>
      </c>
      <c r="P192" s="69">
        <f t="shared" si="16"/>
        <v>240</v>
      </c>
      <c r="Q192" s="83">
        <f t="shared" si="12"/>
        <v>240</v>
      </c>
      <c r="R192" s="26" t="str">
        <f t="shared" si="17"/>
        <v/>
      </c>
    </row>
    <row r="193" spans="2:18" s="27" customFormat="1" x14ac:dyDescent="0.3">
      <c r="B193" s="139" t="s">
        <v>161</v>
      </c>
      <c r="C193" s="25" t="s">
        <v>14</v>
      </c>
      <c r="D193" s="141" t="str">
        <f t="shared" si="13"/>
        <v>Gordon Academic College of Education</v>
      </c>
      <c r="E193" s="141" t="str">
        <f t="shared" si="14"/>
        <v>Israel</v>
      </c>
      <c r="F193" s="139" t="s">
        <v>1087</v>
      </c>
      <c r="G193" s="139" t="s">
        <v>1131</v>
      </c>
      <c r="H193" s="142" t="s">
        <v>192</v>
      </c>
      <c r="I193" s="139" t="s">
        <v>542</v>
      </c>
      <c r="J193" s="139" t="s">
        <v>1130</v>
      </c>
      <c r="K193" s="84">
        <v>42702</v>
      </c>
      <c r="L193" s="84">
        <v>42702</v>
      </c>
      <c r="M193" s="85">
        <v>1</v>
      </c>
      <c r="N193" s="86">
        <v>84</v>
      </c>
      <c r="O193" s="82">
        <f t="shared" si="15"/>
        <v>0</v>
      </c>
      <c r="P193" s="69">
        <f t="shared" si="16"/>
        <v>120</v>
      </c>
      <c r="Q193" s="83">
        <f t="shared" si="12"/>
        <v>120</v>
      </c>
      <c r="R193" s="26" t="str">
        <f t="shared" si="17"/>
        <v/>
      </c>
    </row>
    <row r="194" spans="2:18" s="27" customFormat="1" x14ac:dyDescent="0.3">
      <c r="B194" s="139" t="s">
        <v>160</v>
      </c>
      <c r="C194" s="25" t="s">
        <v>14</v>
      </c>
      <c r="D194" s="141" t="str">
        <f t="shared" si="13"/>
        <v>Gordon Academic College of Education</v>
      </c>
      <c r="E194" s="141" t="str">
        <f t="shared" si="14"/>
        <v>Israel</v>
      </c>
      <c r="F194" s="139" t="s">
        <v>1090</v>
      </c>
      <c r="G194" s="139" t="s">
        <v>1106</v>
      </c>
      <c r="H194" s="142" t="s">
        <v>192</v>
      </c>
      <c r="I194" s="139" t="s">
        <v>542</v>
      </c>
      <c r="J194" s="139" t="s">
        <v>1130</v>
      </c>
      <c r="K194" s="84">
        <v>42719</v>
      </c>
      <c r="L194" s="84">
        <v>42719</v>
      </c>
      <c r="M194" s="85">
        <v>1</v>
      </c>
      <c r="N194" s="86">
        <v>84</v>
      </c>
      <c r="O194" s="82">
        <f t="shared" si="15"/>
        <v>0</v>
      </c>
      <c r="P194" s="69">
        <f t="shared" si="16"/>
        <v>120</v>
      </c>
      <c r="Q194" s="83">
        <f t="shared" si="12"/>
        <v>120</v>
      </c>
      <c r="R194" s="26" t="str">
        <f t="shared" si="17"/>
        <v/>
      </c>
    </row>
    <row r="195" spans="2:18" s="27" customFormat="1" x14ac:dyDescent="0.3">
      <c r="B195" s="139" t="s">
        <v>161</v>
      </c>
      <c r="C195" s="25" t="s">
        <v>14</v>
      </c>
      <c r="D195" s="141" t="str">
        <f t="shared" si="13"/>
        <v>Gordon Academic College of Education</v>
      </c>
      <c r="E195" s="141" t="str">
        <f t="shared" si="14"/>
        <v>Israel</v>
      </c>
      <c r="F195" s="139" t="s">
        <v>1093</v>
      </c>
      <c r="G195" s="139" t="s">
        <v>1091</v>
      </c>
      <c r="H195" s="142" t="s">
        <v>192</v>
      </c>
      <c r="I195" s="139" t="s">
        <v>542</v>
      </c>
      <c r="J195" s="139" t="s">
        <v>1130</v>
      </c>
      <c r="K195" s="84">
        <v>43070</v>
      </c>
      <c r="L195" s="84">
        <v>43070</v>
      </c>
      <c r="M195" s="85">
        <v>1</v>
      </c>
      <c r="N195" s="86">
        <v>84</v>
      </c>
      <c r="O195" s="82">
        <f t="shared" si="15"/>
        <v>0</v>
      </c>
      <c r="P195" s="69">
        <f t="shared" si="16"/>
        <v>120</v>
      </c>
      <c r="Q195" s="83">
        <f t="shared" si="12"/>
        <v>120</v>
      </c>
      <c r="R195" s="26" t="str">
        <f t="shared" si="17"/>
        <v/>
      </c>
    </row>
    <row r="196" spans="2:18" s="27" customFormat="1" x14ac:dyDescent="0.3">
      <c r="B196" s="139" t="s">
        <v>160</v>
      </c>
      <c r="C196" s="25" t="s">
        <v>14</v>
      </c>
      <c r="D196" s="141" t="str">
        <f t="shared" si="13"/>
        <v>Gordon Academic College of Education</v>
      </c>
      <c r="E196" s="141" t="str">
        <f t="shared" si="14"/>
        <v>Israel</v>
      </c>
      <c r="F196" s="139" t="s">
        <v>1097</v>
      </c>
      <c r="G196" s="139" t="s">
        <v>1106</v>
      </c>
      <c r="H196" s="142" t="s">
        <v>192</v>
      </c>
      <c r="I196" s="139" t="s">
        <v>542</v>
      </c>
      <c r="J196" s="139" t="s">
        <v>1130</v>
      </c>
      <c r="K196" s="84">
        <v>42754</v>
      </c>
      <c r="L196" s="84">
        <v>42754</v>
      </c>
      <c r="M196" s="85">
        <v>1</v>
      </c>
      <c r="N196" s="86">
        <v>84</v>
      </c>
      <c r="O196" s="82">
        <f t="shared" si="15"/>
        <v>0</v>
      </c>
      <c r="P196" s="69">
        <f t="shared" si="16"/>
        <v>120</v>
      </c>
      <c r="Q196" s="83">
        <f t="shared" si="12"/>
        <v>120</v>
      </c>
      <c r="R196" s="26" t="str">
        <f t="shared" si="17"/>
        <v/>
      </c>
    </row>
    <row r="197" spans="2:18" s="27" customFormat="1" x14ac:dyDescent="0.3">
      <c r="B197" s="139" t="s">
        <v>160</v>
      </c>
      <c r="C197" s="25" t="s">
        <v>14</v>
      </c>
      <c r="D197" s="141" t="str">
        <f t="shared" si="13"/>
        <v>Gordon Academic College of Education</v>
      </c>
      <c r="E197" s="141" t="str">
        <f t="shared" si="14"/>
        <v>Israel</v>
      </c>
      <c r="F197" s="139" t="s">
        <v>1101</v>
      </c>
      <c r="G197" s="139" t="s">
        <v>1132</v>
      </c>
      <c r="H197" s="142" t="s">
        <v>192</v>
      </c>
      <c r="I197" s="139" t="s">
        <v>542</v>
      </c>
      <c r="J197" s="139" t="s">
        <v>1130</v>
      </c>
      <c r="K197" s="84">
        <v>42754</v>
      </c>
      <c r="L197" s="84">
        <v>42754</v>
      </c>
      <c r="M197" s="85">
        <v>1</v>
      </c>
      <c r="N197" s="86">
        <v>84</v>
      </c>
      <c r="O197" s="82">
        <f t="shared" si="15"/>
        <v>0</v>
      </c>
      <c r="P197" s="69">
        <f t="shared" si="16"/>
        <v>120</v>
      </c>
      <c r="Q197" s="83">
        <f t="shared" si="12"/>
        <v>120</v>
      </c>
      <c r="R197" s="26" t="str">
        <f t="shared" si="17"/>
        <v/>
      </c>
    </row>
    <row r="198" spans="2:18" s="27" customFormat="1" x14ac:dyDescent="0.3">
      <c r="B198" s="139" t="s">
        <v>160</v>
      </c>
      <c r="C198" s="25" t="s">
        <v>14</v>
      </c>
      <c r="D198" s="141" t="str">
        <f t="shared" si="13"/>
        <v>Gordon Academic College of Education</v>
      </c>
      <c r="E198" s="141" t="str">
        <f t="shared" si="14"/>
        <v>Israel</v>
      </c>
      <c r="F198" s="139" t="s">
        <v>1105</v>
      </c>
      <c r="G198" s="139" t="s">
        <v>1106</v>
      </c>
      <c r="H198" s="142" t="s">
        <v>192</v>
      </c>
      <c r="I198" s="139" t="s">
        <v>542</v>
      </c>
      <c r="J198" s="139" t="s">
        <v>1130</v>
      </c>
      <c r="K198" s="84">
        <v>42791</v>
      </c>
      <c r="L198" s="84">
        <v>42791</v>
      </c>
      <c r="M198" s="85">
        <v>1</v>
      </c>
      <c r="N198" s="86">
        <v>84</v>
      </c>
      <c r="O198" s="82">
        <f t="shared" si="15"/>
        <v>0</v>
      </c>
      <c r="P198" s="69">
        <f t="shared" si="16"/>
        <v>120</v>
      </c>
      <c r="Q198" s="83">
        <f t="shared" si="12"/>
        <v>120</v>
      </c>
      <c r="R198" s="26" t="str">
        <f t="shared" si="17"/>
        <v/>
      </c>
    </row>
    <row r="199" spans="2:18" s="27" customFormat="1" x14ac:dyDescent="0.3">
      <c r="B199" s="139" t="s">
        <v>160</v>
      </c>
      <c r="C199" s="25" t="s">
        <v>14</v>
      </c>
      <c r="D199" s="141" t="str">
        <f t="shared" si="13"/>
        <v>Gordon Academic College of Education</v>
      </c>
      <c r="E199" s="141" t="str">
        <f t="shared" si="14"/>
        <v>Israel</v>
      </c>
      <c r="F199" s="139" t="s">
        <v>1109</v>
      </c>
      <c r="G199" s="139" t="s">
        <v>1106</v>
      </c>
      <c r="H199" s="142" t="s">
        <v>192</v>
      </c>
      <c r="I199" s="139" t="s">
        <v>542</v>
      </c>
      <c r="J199" s="143" t="s">
        <v>1133</v>
      </c>
      <c r="K199" s="84">
        <v>42799</v>
      </c>
      <c r="L199" s="84">
        <v>42803</v>
      </c>
      <c r="M199" s="85">
        <v>4</v>
      </c>
      <c r="N199" s="86">
        <v>1502</v>
      </c>
      <c r="O199" s="82">
        <f t="shared" si="15"/>
        <v>275</v>
      </c>
      <c r="P199" s="69">
        <f t="shared" si="16"/>
        <v>480</v>
      </c>
      <c r="Q199" s="83">
        <f t="shared" si="12"/>
        <v>755</v>
      </c>
      <c r="R199" s="26" t="str">
        <f t="shared" si="17"/>
        <v/>
      </c>
    </row>
    <row r="200" spans="2:18" s="27" customFormat="1" x14ac:dyDescent="0.3">
      <c r="B200" s="139" t="s">
        <v>160</v>
      </c>
      <c r="C200" s="25" t="s">
        <v>14</v>
      </c>
      <c r="D200" s="141" t="str">
        <f t="shared" ref="D200:D263" si="18">IFERROR(IF(VLOOKUP(C200,PartnerN°Ref,2,FALSE)=0,"",VLOOKUP(C200,PartnerN°Ref,2,FALSE)),"")</f>
        <v>Gordon Academic College of Education</v>
      </c>
      <c r="E200" s="141" t="str">
        <f t="shared" ref="E200:E263" si="19">IFERROR(IF(VLOOKUP(C200,PartnerN°Ref,3,FALSE)=0,"",VLOOKUP(C200,PartnerN°Ref,3,FALSE)),"")</f>
        <v>Israel</v>
      </c>
      <c r="F200" s="139" t="s">
        <v>1112</v>
      </c>
      <c r="G200" s="139" t="s">
        <v>1132</v>
      </c>
      <c r="H200" s="142" t="s">
        <v>192</v>
      </c>
      <c r="I200" s="139" t="s">
        <v>542</v>
      </c>
      <c r="J200" s="143" t="s">
        <v>1133</v>
      </c>
      <c r="K200" s="84">
        <v>42799</v>
      </c>
      <c r="L200" s="84">
        <v>42803</v>
      </c>
      <c r="M200" s="85">
        <v>4</v>
      </c>
      <c r="N200" s="86">
        <v>1502</v>
      </c>
      <c r="O200" s="82">
        <f t="shared" ref="O200:O263" si="20">IF(R200="Error",0,IF(AND(N200&gt;99,N200&lt;500),180,0)+IF(AND(N200&gt;499,N200&lt;2000),275,0)+IF(AND(N200&gt;1999,N200&lt;3000),360,0)+IF(AND(N200&gt;2999,N200&lt;4000),530,0)+IF(AND(N200&gt;3999,N200&lt;8000),820,0)+IF(N200&gt;7999,1100,0))</f>
        <v>275</v>
      </c>
      <c r="P200" s="69">
        <f t="shared" ref="P200:P263" si="21">IF(R200="Error",0,IF(M200&gt;((L200-K200)+1),IF(AND(H200="Staff",((L200-K200)+1)&gt;0,((L200-K200)+1)&lt;15),(120*((L200-K200)+1)),IF(AND(H200="Staff",((L200-K200)+1)&gt;14,((L200-K200)+1)&lt;61),(1680+((((L200-K200)+1)-14)*70)),IF(AND(H200="Staff",((L200-K200)+1)&gt;60,((L200-K200)+1)&lt;91),(4900+((((L200-K200)+1)-60)*50)),IF(AND(H200="Staff",((L200-K200)+1)&gt;90),6400,IF(AND(H200="Student",((L200-K200)+1)&gt;0,((L200-K200)+1)&lt;15),(55*((L200-K200)+1)),IF(AND(H200="Student",((L200-K200)+1)&gt;14,((L200-K200)+1)&lt;91),(770+((((L200-K200)+1)-14)*40)),IF(AND(H200="Student",((L200-K200)+1)&gt;90),3810,0))))))),IF(AND(H200="Staff",M200&gt;0,M200&lt;15),(120*M200),IF(AND(H200="Staff",M200&gt;14,M200&lt;61),(1680+((M200-14)*70)),IF(AND(H200="Staff",M200&gt;60,M200&lt;91),(4900+((M200-60)*50)),IF(AND(H200="Staff",M200&gt;90),6400,IF(AND(H200="Student",M200&gt;0,M200&lt;15),(55*M200),IF(AND(H200="Student",M200&gt;14,M200&lt;91),(770+((M200-14)*40)),IF(AND(H200="Student",M200&gt;90),3810,0)))))))))</f>
        <v>480</v>
      </c>
      <c r="Q200" s="83">
        <f t="shared" si="12"/>
        <v>755</v>
      </c>
      <c r="R200" s="26" t="str">
        <f t="shared" ref="R200:R263" si="22">IF(OR(COUNTBLANK(B200:N200)&gt;0,COUNTIF(WorkPackage,B200)=0,COUNTIF(PartnerN°,C200)=0,COUNTIF(CountryALL,E200)=0,COUNTIF(Category2,H200)=0,(L200-K200)&lt;0,ISNUMBER(M200)=FALSE,IF(ISNUMBER(M200)=TRUE,M200=INT(M200*1)/1=FALSE),ISNUMBER(N200)=FALSE,IF(ISNUMBER(N200)=TRUE,N200=INT(N200*1)/1=FALSE)),"Error","")</f>
        <v/>
      </c>
    </row>
    <row r="201" spans="2:18" s="27" customFormat="1" x14ac:dyDescent="0.3">
      <c r="B201" s="139" t="s">
        <v>160</v>
      </c>
      <c r="C201" s="25" t="s">
        <v>14</v>
      </c>
      <c r="D201" s="141" t="str">
        <f t="shared" si="18"/>
        <v>Gordon Academic College of Education</v>
      </c>
      <c r="E201" s="141" t="str">
        <f t="shared" si="19"/>
        <v>Israel</v>
      </c>
      <c r="F201" s="139" t="s">
        <v>1114</v>
      </c>
      <c r="G201" s="139" t="s">
        <v>1106</v>
      </c>
      <c r="H201" s="142" t="s">
        <v>192</v>
      </c>
      <c r="I201" s="139" t="s">
        <v>542</v>
      </c>
      <c r="J201" s="139" t="s">
        <v>1130</v>
      </c>
      <c r="K201" s="84">
        <v>42824</v>
      </c>
      <c r="L201" s="84">
        <v>42824</v>
      </c>
      <c r="M201" s="85">
        <v>1</v>
      </c>
      <c r="N201" s="86">
        <v>84</v>
      </c>
      <c r="O201" s="82">
        <f t="shared" si="20"/>
        <v>0</v>
      </c>
      <c r="P201" s="69">
        <f t="shared" si="21"/>
        <v>120</v>
      </c>
      <c r="Q201" s="83">
        <f t="shared" si="12"/>
        <v>120</v>
      </c>
      <c r="R201" s="26" t="str">
        <f t="shared" si="22"/>
        <v/>
      </c>
    </row>
    <row r="202" spans="2:18" s="27" customFormat="1" x14ac:dyDescent="0.3">
      <c r="B202" s="139" t="s">
        <v>160</v>
      </c>
      <c r="C202" s="25" t="s">
        <v>14</v>
      </c>
      <c r="D202" s="141" t="str">
        <f t="shared" si="18"/>
        <v>Gordon Academic College of Education</v>
      </c>
      <c r="E202" s="141" t="str">
        <f t="shared" si="19"/>
        <v>Israel</v>
      </c>
      <c r="F202" s="139" t="s">
        <v>1116</v>
      </c>
      <c r="G202" s="139" t="s">
        <v>1134</v>
      </c>
      <c r="H202" s="142" t="s">
        <v>192</v>
      </c>
      <c r="I202" s="139" t="s">
        <v>542</v>
      </c>
      <c r="J202" s="139" t="s">
        <v>1130</v>
      </c>
      <c r="K202" s="84">
        <v>42824</v>
      </c>
      <c r="L202" s="84">
        <v>42824</v>
      </c>
      <c r="M202" s="85">
        <v>1</v>
      </c>
      <c r="N202" s="86">
        <v>84</v>
      </c>
      <c r="O202" s="82">
        <f t="shared" si="20"/>
        <v>0</v>
      </c>
      <c r="P202" s="69">
        <f t="shared" si="21"/>
        <v>120</v>
      </c>
      <c r="Q202" s="83">
        <f t="shared" si="12"/>
        <v>120</v>
      </c>
      <c r="R202" s="26" t="str">
        <f t="shared" si="22"/>
        <v/>
      </c>
    </row>
    <row r="203" spans="2:18" s="27" customFormat="1" x14ac:dyDescent="0.3">
      <c r="B203" s="139" t="s">
        <v>160</v>
      </c>
      <c r="C203" s="25" t="s">
        <v>14</v>
      </c>
      <c r="D203" s="141" t="str">
        <f t="shared" si="18"/>
        <v>Gordon Academic College of Education</v>
      </c>
      <c r="E203" s="141" t="str">
        <f t="shared" si="19"/>
        <v>Israel</v>
      </c>
      <c r="F203" s="139" t="s">
        <v>1118</v>
      </c>
      <c r="G203" s="139" t="s">
        <v>1106</v>
      </c>
      <c r="H203" s="142" t="s">
        <v>192</v>
      </c>
      <c r="I203" s="139" t="s">
        <v>542</v>
      </c>
      <c r="J203" s="143" t="s">
        <v>980</v>
      </c>
      <c r="K203" s="84">
        <v>42888</v>
      </c>
      <c r="L203" s="84">
        <v>42896</v>
      </c>
      <c r="M203" s="85">
        <v>7</v>
      </c>
      <c r="N203" s="86">
        <v>3132</v>
      </c>
      <c r="O203" s="82">
        <f t="shared" si="20"/>
        <v>530</v>
      </c>
      <c r="P203" s="69">
        <f t="shared" si="21"/>
        <v>840</v>
      </c>
      <c r="Q203" s="83">
        <f t="shared" si="12"/>
        <v>1370</v>
      </c>
      <c r="R203" s="26" t="str">
        <f t="shared" si="22"/>
        <v/>
      </c>
    </row>
    <row r="204" spans="2:18" s="27" customFormat="1" x14ac:dyDescent="0.3">
      <c r="B204" s="139" t="s">
        <v>160</v>
      </c>
      <c r="C204" s="25" t="s">
        <v>14</v>
      </c>
      <c r="D204" s="141" t="str">
        <f t="shared" si="18"/>
        <v>Gordon Academic College of Education</v>
      </c>
      <c r="E204" s="141" t="str">
        <f t="shared" si="19"/>
        <v>Israel</v>
      </c>
      <c r="F204" s="139" t="s">
        <v>1120</v>
      </c>
      <c r="G204" s="139" t="s">
        <v>1134</v>
      </c>
      <c r="H204" s="142" t="s">
        <v>192</v>
      </c>
      <c r="I204" s="139" t="s">
        <v>542</v>
      </c>
      <c r="J204" s="143" t="s">
        <v>980</v>
      </c>
      <c r="K204" s="84">
        <v>42888</v>
      </c>
      <c r="L204" s="84">
        <v>42896</v>
      </c>
      <c r="M204" s="85">
        <v>7</v>
      </c>
      <c r="N204" s="86">
        <v>3132</v>
      </c>
      <c r="O204" s="82">
        <f t="shared" si="20"/>
        <v>530</v>
      </c>
      <c r="P204" s="69">
        <f t="shared" si="21"/>
        <v>840</v>
      </c>
      <c r="Q204" s="83">
        <f t="shared" si="12"/>
        <v>1370</v>
      </c>
      <c r="R204" s="26" t="str">
        <f t="shared" si="22"/>
        <v/>
      </c>
    </row>
    <row r="205" spans="2:18" s="27" customFormat="1" x14ac:dyDescent="0.3">
      <c r="B205" s="139" t="s">
        <v>160</v>
      </c>
      <c r="C205" s="25" t="s">
        <v>14</v>
      </c>
      <c r="D205" s="141" t="str">
        <f t="shared" si="18"/>
        <v>Gordon Academic College of Education</v>
      </c>
      <c r="E205" s="141" t="str">
        <f t="shared" si="19"/>
        <v>Israel</v>
      </c>
      <c r="F205" s="139" t="s">
        <v>1122</v>
      </c>
      <c r="G205" s="139" t="s">
        <v>1106</v>
      </c>
      <c r="H205" s="142" t="s">
        <v>192</v>
      </c>
      <c r="I205" s="139" t="s">
        <v>542</v>
      </c>
      <c r="J205" s="143" t="s">
        <v>1130</v>
      </c>
      <c r="K205" s="84">
        <v>42859</v>
      </c>
      <c r="L205" s="84">
        <v>42859</v>
      </c>
      <c r="M205" s="85">
        <v>1</v>
      </c>
      <c r="N205" s="86">
        <v>84</v>
      </c>
      <c r="O205" s="82">
        <f t="shared" si="20"/>
        <v>0</v>
      </c>
      <c r="P205" s="69">
        <f t="shared" si="21"/>
        <v>120</v>
      </c>
      <c r="Q205" s="83">
        <f t="shared" si="12"/>
        <v>120</v>
      </c>
      <c r="R205" s="26" t="str">
        <f t="shared" si="22"/>
        <v/>
      </c>
    </row>
    <row r="206" spans="2:18" s="27" customFormat="1" x14ac:dyDescent="0.3">
      <c r="B206" s="139" t="s">
        <v>160</v>
      </c>
      <c r="C206" s="25" t="s">
        <v>14</v>
      </c>
      <c r="D206" s="141" t="str">
        <f t="shared" si="18"/>
        <v>Gordon Academic College of Education</v>
      </c>
      <c r="E206" s="141" t="str">
        <f t="shared" si="19"/>
        <v>Israel</v>
      </c>
      <c r="F206" s="139" t="s">
        <v>1124</v>
      </c>
      <c r="G206" s="139" t="s">
        <v>1106</v>
      </c>
      <c r="H206" s="142" t="s">
        <v>192</v>
      </c>
      <c r="I206" s="139" t="s">
        <v>542</v>
      </c>
      <c r="J206" s="143" t="s">
        <v>528</v>
      </c>
      <c r="K206" s="84">
        <v>42942</v>
      </c>
      <c r="L206" s="84">
        <v>42943</v>
      </c>
      <c r="M206" s="85">
        <v>2</v>
      </c>
      <c r="N206" s="86">
        <v>85</v>
      </c>
      <c r="O206" s="82">
        <f t="shared" si="20"/>
        <v>0</v>
      </c>
      <c r="P206" s="69">
        <f t="shared" si="21"/>
        <v>240</v>
      </c>
      <c r="Q206" s="83">
        <f t="shared" si="12"/>
        <v>240</v>
      </c>
      <c r="R206" s="26" t="str">
        <f t="shared" si="22"/>
        <v/>
      </c>
    </row>
    <row r="207" spans="2:18" s="27" customFormat="1" x14ac:dyDescent="0.3">
      <c r="B207" s="139" t="s">
        <v>160</v>
      </c>
      <c r="C207" s="25" t="s">
        <v>14</v>
      </c>
      <c r="D207" s="141" t="str">
        <f t="shared" si="18"/>
        <v>Gordon Academic College of Education</v>
      </c>
      <c r="E207" s="141" t="str">
        <f t="shared" si="19"/>
        <v>Israel</v>
      </c>
      <c r="F207" s="139" t="s">
        <v>1126</v>
      </c>
      <c r="G207" s="139" t="s">
        <v>1106</v>
      </c>
      <c r="H207" s="142" t="s">
        <v>192</v>
      </c>
      <c r="I207" s="139" t="s">
        <v>542</v>
      </c>
      <c r="J207" s="143" t="s">
        <v>1130</v>
      </c>
      <c r="K207" s="84">
        <v>42989</v>
      </c>
      <c r="L207" s="84">
        <v>42989</v>
      </c>
      <c r="M207" s="85">
        <v>1</v>
      </c>
      <c r="N207" s="86">
        <v>84</v>
      </c>
      <c r="O207" s="82">
        <f t="shared" si="20"/>
        <v>0</v>
      </c>
      <c r="P207" s="69">
        <f t="shared" si="21"/>
        <v>120</v>
      </c>
      <c r="Q207" s="83">
        <f t="shared" si="12"/>
        <v>120</v>
      </c>
      <c r="R207" s="26" t="str">
        <f t="shared" si="22"/>
        <v/>
      </c>
    </row>
    <row r="208" spans="2:18" s="27" customFormat="1" x14ac:dyDescent="0.3">
      <c r="B208" s="139" t="s">
        <v>160</v>
      </c>
      <c r="C208" s="25" t="s">
        <v>14</v>
      </c>
      <c r="D208" s="141" t="str">
        <f t="shared" si="18"/>
        <v>Gordon Academic College of Education</v>
      </c>
      <c r="E208" s="141" t="str">
        <f t="shared" si="19"/>
        <v>Israel</v>
      </c>
      <c r="F208" s="139" t="s">
        <v>1128</v>
      </c>
      <c r="G208" s="139" t="s">
        <v>1106</v>
      </c>
      <c r="H208" s="142" t="s">
        <v>192</v>
      </c>
      <c r="I208" s="139" t="s">
        <v>542</v>
      </c>
      <c r="J208" s="143" t="s">
        <v>1130</v>
      </c>
      <c r="K208" s="84">
        <v>43034</v>
      </c>
      <c r="L208" s="84">
        <v>43034</v>
      </c>
      <c r="M208" s="85">
        <v>1</v>
      </c>
      <c r="N208" s="86">
        <v>84</v>
      </c>
      <c r="O208" s="82">
        <f t="shared" si="20"/>
        <v>0</v>
      </c>
      <c r="P208" s="69">
        <f t="shared" si="21"/>
        <v>120</v>
      </c>
      <c r="Q208" s="83">
        <f t="shared" si="12"/>
        <v>120</v>
      </c>
      <c r="R208" s="26" t="str">
        <f t="shared" si="22"/>
        <v/>
      </c>
    </row>
    <row r="209" spans="2:18" s="27" customFormat="1" x14ac:dyDescent="0.3">
      <c r="B209" s="139" t="s">
        <v>160</v>
      </c>
      <c r="C209" s="25" t="s">
        <v>14</v>
      </c>
      <c r="D209" s="141" t="str">
        <f t="shared" si="18"/>
        <v>Gordon Academic College of Education</v>
      </c>
      <c r="E209" s="141" t="str">
        <f t="shared" si="19"/>
        <v>Israel</v>
      </c>
      <c r="F209" s="139" t="s">
        <v>1135</v>
      </c>
      <c r="G209" s="139" t="s">
        <v>1106</v>
      </c>
      <c r="H209" s="142" t="s">
        <v>192</v>
      </c>
      <c r="I209" s="139" t="s">
        <v>542</v>
      </c>
      <c r="J209" s="143" t="s">
        <v>1136</v>
      </c>
      <c r="K209" s="84">
        <v>43045</v>
      </c>
      <c r="L209" s="84">
        <v>43047</v>
      </c>
      <c r="M209" s="85">
        <v>3</v>
      </c>
      <c r="N209" s="86">
        <v>85</v>
      </c>
      <c r="O209" s="82">
        <f t="shared" si="20"/>
        <v>0</v>
      </c>
      <c r="P209" s="69">
        <f t="shared" si="21"/>
        <v>360</v>
      </c>
      <c r="Q209" s="83">
        <f t="shared" si="12"/>
        <v>360</v>
      </c>
      <c r="R209" s="26" t="str">
        <f t="shared" si="22"/>
        <v/>
      </c>
    </row>
    <row r="210" spans="2:18" s="27" customFormat="1" x14ac:dyDescent="0.3">
      <c r="B210" s="139" t="s">
        <v>160</v>
      </c>
      <c r="C210" s="25" t="s">
        <v>14</v>
      </c>
      <c r="D210" s="141" t="str">
        <f t="shared" si="18"/>
        <v>Gordon Academic College of Education</v>
      </c>
      <c r="E210" s="141" t="str">
        <f t="shared" si="19"/>
        <v>Israel</v>
      </c>
      <c r="F210" s="139" t="s">
        <v>1137</v>
      </c>
      <c r="G210" s="139" t="s">
        <v>1106</v>
      </c>
      <c r="H210" s="142" t="s">
        <v>192</v>
      </c>
      <c r="I210" s="139" t="s">
        <v>542</v>
      </c>
      <c r="J210" s="143" t="s">
        <v>1136</v>
      </c>
      <c r="K210" s="84">
        <v>43049</v>
      </c>
      <c r="L210" s="84">
        <v>43049</v>
      </c>
      <c r="M210" s="85">
        <v>1</v>
      </c>
      <c r="N210" s="86">
        <v>85</v>
      </c>
      <c r="O210" s="82">
        <f t="shared" si="20"/>
        <v>0</v>
      </c>
      <c r="P210" s="69">
        <f t="shared" si="21"/>
        <v>120</v>
      </c>
      <c r="Q210" s="83">
        <f t="shared" si="12"/>
        <v>120</v>
      </c>
      <c r="R210" s="26" t="str">
        <f t="shared" si="22"/>
        <v/>
      </c>
    </row>
    <row r="211" spans="2:18" s="27" customFormat="1" x14ac:dyDescent="0.3">
      <c r="B211" s="139" t="s">
        <v>160</v>
      </c>
      <c r="C211" s="25" t="s">
        <v>14</v>
      </c>
      <c r="D211" s="141" t="str">
        <f t="shared" si="18"/>
        <v>Gordon Academic College of Education</v>
      </c>
      <c r="E211" s="141" t="str">
        <f t="shared" si="19"/>
        <v>Israel</v>
      </c>
      <c r="F211" s="139" t="s">
        <v>1138</v>
      </c>
      <c r="G211" s="139" t="s">
        <v>1134</v>
      </c>
      <c r="H211" s="142" t="s">
        <v>192</v>
      </c>
      <c r="I211" s="139" t="s">
        <v>542</v>
      </c>
      <c r="J211" s="143" t="s">
        <v>1136</v>
      </c>
      <c r="K211" s="84">
        <v>43046</v>
      </c>
      <c r="L211" s="84">
        <v>43047</v>
      </c>
      <c r="M211" s="85">
        <v>2</v>
      </c>
      <c r="N211" s="86">
        <v>85</v>
      </c>
      <c r="O211" s="82">
        <f t="shared" si="20"/>
        <v>0</v>
      </c>
      <c r="P211" s="69">
        <f t="shared" si="21"/>
        <v>240</v>
      </c>
      <c r="Q211" s="83">
        <f t="shared" si="12"/>
        <v>240</v>
      </c>
      <c r="R211" s="26" t="str">
        <f t="shared" si="22"/>
        <v/>
      </c>
    </row>
    <row r="212" spans="2:18" s="27" customFormat="1" x14ac:dyDescent="0.3">
      <c r="B212" s="139" t="s">
        <v>160</v>
      </c>
      <c r="C212" s="25" t="s">
        <v>14</v>
      </c>
      <c r="D212" s="141" t="str">
        <f t="shared" si="18"/>
        <v>Gordon Academic College of Education</v>
      </c>
      <c r="E212" s="141" t="str">
        <f t="shared" si="19"/>
        <v>Israel</v>
      </c>
      <c r="F212" s="139" t="s">
        <v>1139</v>
      </c>
      <c r="G212" s="139" t="s">
        <v>1132</v>
      </c>
      <c r="H212" s="142" t="s">
        <v>192</v>
      </c>
      <c r="I212" s="139" t="s">
        <v>542</v>
      </c>
      <c r="J212" s="143" t="s">
        <v>1136</v>
      </c>
      <c r="K212" s="84">
        <v>43048</v>
      </c>
      <c r="L212" s="84">
        <v>43048</v>
      </c>
      <c r="M212" s="85">
        <v>1</v>
      </c>
      <c r="N212" s="86">
        <v>85</v>
      </c>
      <c r="O212" s="82">
        <f t="shared" si="20"/>
        <v>0</v>
      </c>
      <c r="P212" s="69">
        <f t="shared" si="21"/>
        <v>120</v>
      </c>
      <c r="Q212" s="83">
        <f t="shared" si="12"/>
        <v>120</v>
      </c>
      <c r="R212" s="26" t="str">
        <f t="shared" si="22"/>
        <v/>
      </c>
    </row>
    <row r="213" spans="2:18" s="27" customFormat="1" x14ac:dyDescent="0.3">
      <c r="B213" s="139" t="s">
        <v>160</v>
      </c>
      <c r="C213" s="25" t="s">
        <v>14</v>
      </c>
      <c r="D213" s="141" t="str">
        <f t="shared" si="18"/>
        <v>Gordon Academic College of Education</v>
      </c>
      <c r="E213" s="141" t="str">
        <f t="shared" si="19"/>
        <v>Israel</v>
      </c>
      <c r="F213" s="139" t="s">
        <v>1140</v>
      </c>
      <c r="G213" s="139" t="s">
        <v>1106</v>
      </c>
      <c r="H213" s="142" t="s">
        <v>192</v>
      </c>
      <c r="I213" s="139" t="s">
        <v>542</v>
      </c>
      <c r="J213" s="143" t="s">
        <v>1141</v>
      </c>
      <c r="K213" s="84">
        <v>43177</v>
      </c>
      <c r="L213" s="84">
        <v>43183</v>
      </c>
      <c r="M213" s="85">
        <v>7</v>
      </c>
      <c r="N213" s="86">
        <v>3703</v>
      </c>
      <c r="O213" s="82">
        <f t="shared" si="20"/>
        <v>530</v>
      </c>
      <c r="P213" s="69">
        <f t="shared" si="21"/>
        <v>840</v>
      </c>
      <c r="Q213" s="83">
        <f t="shared" si="12"/>
        <v>1370</v>
      </c>
      <c r="R213" s="26" t="str">
        <f t="shared" si="22"/>
        <v/>
      </c>
    </row>
    <row r="214" spans="2:18" s="27" customFormat="1" x14ac:dyDescent="0.3">
      <c r="B214" s="139" t="s">
        <v>160</v>
      </c>
      <c r="C214" s="25" t="s">
        <v>14</v>
      </c>
      <c r="D214" s="141" t="str">
        <f t="shared" si="18"/>
        <v>Gordon Academic College of Education</v>
      </c>
      <c r="E214" s="141" t="str">
        <f t="shared" si="19"/>
        <v>Israel</v>
      </c>
      <c r="F214" s="139" t="s">
        <v>1142</v>
      </c>
      <c r="G214" s="139" t="s">
        <v>1143</v>
      </c>
      <c r="H214" s="142" t="s">
        <v>192</v>
      </c>
      <c r="I214" s="139" t="s">
        <v>542</v>
      </c>
      <c r="J214" s="143" t="s">
        <v>1141</v>
      </c>
      <c r="K214" s="84">
        <v>43177</v>
      </c>
      <c r="L214" s="84">
        <v>43183</v>
      </c>
      <c r="M214" s="85">
        <v>7</v>
      </c>
      <c r="N214" s="86">
        <v>3703</v>
      </c>
      <c r="O214" s="82">
        <f t="shared" si="20"/>
        <v>530</v>
      </c>
      <c r="P214" s="69">
        <f t="shared" si="21"/>
        <v>840</v>
      </c>
      <c r="Q214" s="83">
        <f t="shared" si="12"/>
        <v>1370</v>
      </c>
      <c r="R214" s="26" t="str">
        <f t="shared" si="22"/>
        <v/>
      </c>
    </row>
    <row r="215" spans="2:18" s="27" customFormat="1" x14ac:dyDescent="0.3">
      <c r="B215" s="139" t="s">
        <v>160</v>
      </c>
      <c r="C215" s="25" t="s">
        <v>14</v>
      </c>
      <c r="D215" s="141" t="str">
        <f t="shared" si="18"/>
        <v>Gordon Academic College of Education</v>
      </c>
      <c r="E215" s="141" t="str">
        <f t="shared" si="19"/>
        <v>Israel</v>
      </c>
      <c r="F215" s="139" t="s">
        <v>1144</v>
      </c>
      <c r="G215" s="139" t="s">
        <v>1106</v>
      </c>
      <c r="H215" s="142" t="s">
        <v>192</v>
      </c>
      <c r="I215" s="139" t="s">
        <v>542</v>
      </c>
      <c r="J215" s="143" t="s">
        <v>1130</v>
      </c>
      <c r="K215" s="84">
        <v>43118</v>
      </c>
      <c r="L215" s="84">
        <v>43118</v>
      </c>
      <c r="M215" s="85">
        <v>1</v>
      </c>
      <c r="N215" s="86">
        <v>84</v>
      </c>
      <c r="O215" s="82">
        <f t="shared" si="20"/>
        <v>0</v>
      </c>
      <c r="P215" s="69">
        <f t="shared" si="21"/>
        <v>120</v>
      </c>
      <c r="Q215" s="83">
        <f t="shared" si="12"/>
        <v>120</v>
      </c>
      <c r="R215" s="26" t="str">
        <f t="shared" si="22"/>
        <v/>
      </c>
    </row>
    <row r="216" spans="2:18" s="27" customFormat="1" x14ac:dyDescent="0.3">
      <c r="B216" s="139" t="s">
        <v>160</v>
      </c>
      <c r="C216" s="25" t="s">
        <v>14</v>
      </c>
      <c r="D216" s="141" t="str">
        <f t="shared" si="18"/>
        <v>Gordon Academic College of Education</v>
      </c>
      <c r="E216" s="141" t="str">
        <f t="shared" si="19"/>
        <v>Israel</v>
      </c>
      <c r="F216" s="139" t="s">
        <v>1145</v>
      </c>
      <c r="G216" s="139" t="s">
        <v>1106</v>
      </c>
      <c r="H216" s="142" t="s">
        <v>192</v>
      </c>
      <c r="I216" s="139" t="s">
        <v>542</v>
      </c>
      <c r="J216" s="143" t="s">
        <v>1130</v>
      </c>
      <c r="K216" s="84">
        <v>43139</v>
      </c>
      <c r="L216" s="84">
        <v>43139</v>
      </c>
      <c r="M216" s="85">
        <v>1</v>
      </c>
      <c r="N216" s="86">
        <v>84</v>
      </c>
      <c r="O216" s="82">
        <f t="shared" si="20"/>
        <v>0</v>
      </c>
      <c r="P216" s="69">
        <f t="shared" si="21"/>
        <v>120</v>
      </c>
      <c r="Q216" s="83">
        <f t="shared" si="12"/>
        <v>120</v>
      </c>
      <c r="R216" s="26" t="str">
        <f t="shared" si="22"/>
        <v/>
      </c>
    </row>
    <row r="217" spans="2:18" s="27" customFormat="1" x14ac:dyDescent="0.3">
      <c r="B217" s="139" t="s">
        <v>160</v>
      </c>
      <c r="C217" s="25" t="s">
        <v>14</v>
      </c>
      <c r="D217" s="141" t="str">
        <f t="shared" si="18"/>
        <v>Gordon Academic College of Education</v>
      </c>
      <c r="E217" s="141" t="str">
        <f t="shared" si="19"/>
        <v>Israel</v>
      </c>
      <c r="F217" s="139" t="s">
        <v>1146</v>
      </c>
      <c r="G217" s="139" t="s">
        <v>1106</v>
      </c>
      <c r="H217" s="142" t="s">
        <v>192</v>
      </c>
      <c r="I217" s="139" t="s">
        <v>542</v>
      </c>
      <c r="J217" s="143" t="s">
        <v>1130</v>
      </c>
      <c r="K217" s="84">
        <v>43146</v>
      </c>
      <c r="L217" s="84">
        <v>43146</v>
      </c>
      <c r="M217" s="85">
        <v>1</v>
      </c>
      <c r="N217" s="86">
        <v>84</v>
      </c>
      <c r="O217" s="82">
        <f t="shared" si="20"/>
        <v>0</v>
      </c>
      <c r="P217" s="69">
        <f t="shared" si="21"/>
        <v>120</v>
      </c>
      <c r="Q217" s="83">
        <f t="shared" si="12"/>
        <v>120</v>
      </c>
      <c r="R217" s="26" t="str">
        <f t="shared" si="22"/>
        <v/>
      </c>
    </row>
    <row r="218" spans="2:18" s="27" customFormat="1" x14ac:dyDescent="0.3">
      <c r="B218" s="139"/>
      <c r="C218" s="25"/>
      <c r="D218" s="141" t="str">
        <f t="shared" si="18"/>
        <v/>
      </c>
      <c r="E218" s="141" t="str">
        <f t="shared" si="19"/>
        <v/>
      </c>
      <c r="F218" s="139"/>
      <c r="G218" s="139"/>
      <c r="H218" s="142"/>
      <c r="I218" s="139"/>
      <c r="J218" s="143"/>
      <c r="K218" s="84"/>
      <c r="L218" s="84"/>
      <c r="M218" s="85">
        <v>0</v>
      </c>
      <c r="N218" s="86">
        <v>0</v>
      </c>
      <c r="O218" s="82">
        <f t="shared" si="20"/>
        <v>0</v>
      </c>
      <c r="P218" s="69">
        <f t="shared" si="21"/>
        <v>0</v>
      </c>
      <c r="Q218" s="83">
        <f t="shared" si="12"/>
        <v>0</v>
      </c>
      <c r="R218" s="26" t="str">
        <f t="shared" si="22"/>
        <v>Error</v>
      </c>
    </row>
    <row r="219" spans="2:18" s="27" customFormat="1" x14ac:dyDescent="0.3">
      <c r="B219" s="139" t="s">
        <v>162</v>
      </c>
      <c r="C219" s="25" t="s">
        <v>15</v>
      </c>
      <c r="D219" s="141" t="str">
        <f t="shared" si="18"/>
        <v>The College of Sakhnin</v>
      </c>
      <c r="E219" s="141" t="str">
        <f t="shared" si="19"/>
        <v>Israel</v>
      </c>
      <c r="F219" s="139" t="s">
        <v>1156</v>
      </c>
      <c r="G219" s="139" t="s">
        <v>1157</v>
      </c>
      <c r="H219" s="142" t="s">
        <v>192</v>
      </c>
      <c r="I219" s="139" t="s">
        <v>1327</v>
      </c>
      <c r="J219" s="143" t="s">
        <v>682</v>
      </c>
      <c r="K219" s="84">
        <v>42919</v>
      </c>
      <c r="L219" s="84">
        <v>42919</v>
      </c>
      <c r="M219" s="85">
        <v>1</v>
      </c>
      <c r="N219" s="86">
        <v>100</v>
      </c>
      <c r="O219" s="82">
        <f t="shared" si="20"/>
        <v>180</v>
      </c>
      <c r="P219" s="69">
        <f t="shared" si="21"/>
        <v>120</v>
      </c>
      <c r="Q219" s="83">
        <f t="shared" si="12"/>
        <v>300</v>
      </c>
      <c r="R219" s="26" t="str">
        <f t="shared" si="22"/>
        <v/>
      </c>
    </row>
    <row r="220" spans="2:18" s="27" customFormat="1" x14ac:dyDescent="0.3">
      <c r="B220" s="139" t="s">
        <v>160</v>
      </c>
      <c r="C220" s="25" t="s">
        <v>15</v>
      </c>
      <c r="D220" s="141" t="str">
        <f t="shared" si="18"/>
        <v>The College of Sakhnin</v>
      </c>
      <c r="E220" s="141" t="str">
        <f t="shared" si="19"/>
        <v>Israel</v>
      </c>
      <c r="F220" s="139" t="s">
        <v>1158</v>
      </c>
      <c r="G220" s="139" t="s">
        <v>1159</v>
      </c>
      <c r="H220" s="142" t="s">
        <v>192</v>
      </c>
      <c r="I220" s="139" t="s">
        <v>682</v>
      </c>
      <c r="J220" s="143" t="s">
        <v>1329</v>
      </c>
      <c r="K220" s="84">
        <v>43176</v>
      </c>
      <c r="L220" s="75">
        <v>43184</v>
      </c>
      <c r="M220" s="85">
        <v>9</v>
      </c>
      <c r="N220" s="86">
        <v>3720</v>
      </c>
      <c r="O220" s="82">
        <f t="shared" si="20"/>
        <v>530</v>
      </c>
      <c r="P220" s="69">
        <f t="shared" si="21"/>
        <v>1080</v>
      </c>
      <c r="Q220" s="83">
        <f t="shared" si="12"/>
        <v>1610</v>
      </c>
      <c r="R220" s="26" t="str">
        <f t="shared" si="22"/>
        <v/>
      </c>
    </row>
    <row r="221" spans="2:18" s="27" customFormat="1" x14ac:dyDescent="0.3">
      <c r="B221" s="139" t="s">
        <v>160</v>
      </c>
      <c r="C221" s="25" t="s">
        <v>15</v>
      </c>
      <c r="D221" s="141" t="str">
        <f t="shared" si="18"/>
        <v>The College of Sakhnin</v>
      </c>
      <c r="E221" s="141" t="str">
        <f t="shared" si="19"/>
        <v>Israel</v>
      </c>
      <c r="F221" s="139" t="s">
        <v>1160</v>
      </c>
      <c r="G221" s="139" t="s">
        <v>1161</v>
      </c>
      <c r="H221" s="142" t="s">
        <v>193</v>
      </c>
      <c r="I221" s="139" t="s">
        <v>682</v>
      </c>
      <c r="J221" s="143" t="s">
        <v>1329</v>
      </c>
      <c r="K221" s="75">
        <v>43169</v>
      </c>
      <c r="L221" s="75">
        <v>43184</v>
      </c>
      <c r="M221" s="85">
        <v>16</v>
      </c>
      <c r="N221" s="86">
        <v>3720</v>
      </c>
      <c r="O221" s="82">
        <f t="shared" si="20"/>
        <v>530</v>
      </c>
      <c r="P221" s="69">
        <f t="shared" si="21"/>
        <v>850</v>
      </c>
      <c r="Q221" s="83">
        <f t="shared" si="12"/>
        <v>1380</v>
      </c>
      <c r="R221" s="26" t="str">
        <f t="shared" si="22"/>
        <v/>
      </c>
    </row>
    <row r="222" spans="2:18" s="27" customFormat="1" x14ac:dyDescent="0.3">
      <c r="B222" s="139" t="s">
        <v>160</v>
      </c>
      <c r="C222" s="25" t="s">
        <v>15</v>
      </c>
      <c r="D222" s="141" t="str">
        <f t="shared" si="18"/>
        <v>The College of Sakhnin</v>
      </c>
      <c r="E222" s="141" t="str">
        <f t="shared" si="19"/>
        <v>Israel</v>
      </c>
      <c r="F222" s="139" t="s">
        <v>1162</v>
      </c>
      <c r="G222" s="139" t="s">
        <v>1163</v>
      </c>
      <c r="H222" s="142" t="s">
        <v>193</v>
      </c>
      <c r="I222" s="139" t="s">
        <v>682</v>
      </c>
      <c r="J222" s="143" t="s">
        <v>1329</v>
      </c>
      <c r="K222" s="75">
        <v>43169</v>
      </c>
      <c r="L222" s="75">
        <v>43184</v>
      </c>
      <c r="M222" s="85">
        <v>16</v>
      </c>
      <c r="N222" s="86">
        <v>3720</v>
      </c>
      <c r="O222" s="82">
        <f t="shared" si="20"/>
        <v>530</v>
      </c>
      <c r="P222" s="69">
        <f t="shared" si="21"/>
        <v>850</v>
      </c>
      <c r="Q222" s="83">
        <f t="shared" si="12"/>
        <v>1380</v>
      </c>
      <c r="R222" s="26" t="str">
        <f t="shared" si="22"/>
        <v/>
      </c>
    </row>
    <row r="223" spans="2:18" s="27" customFormat="1" x14ac:dyDescent="0.3">
      <c r="B223" s="139" t="s">
        <v>162</v>
      </c>
      <c r="C223" s="25" t="s">
        <v>15</v>
      </c>
      <c r="D223" s="141" t="str">
        <f t="shared" si="18"/>
        <v>The College of Sakhnin</v>
      </c>
      <c r="E223" s="141" t="str">
        <f t="shared" si="19"/>
        <v>Israel</v>
      </c>
      <c r="F223" s="139" t="s">
        <v>1164</v>
      </c>
      <c r="G223" s="139" t="s">
        <v>1157</v>
      </c>
      <c r="H223" s="142" t="s">
        <v>192</v>
      </c>
      <c r="I223" s="139" t="s">
        <v>682</v>
      </c>
      <c r="J223" s="143" t="s">
        <v>980</v>
      </c>
      <c r="K223" s="84">
        <v>42889</v>
      </c>
      <c r="L223" s="84">
        <v>42897</v>
      </c>
      <c r="M223" s="85">
        <v>8</v>
      </c>
      <c r="N223" s="86">
        <v>3056</v>
      </c>
      <c r="O223" s="82">
        <f t="shared" si="20"/>
        <v>530</v>
      </c>
      <c r="P223" s="69">
        <f t="shared" si="21"/>
        <v>960</v>
      </c>
      <c r="Q223" s="83">
        <f t="shared" si="12"/>
        <v>1490</v>
      </c>
      <c r="R223" s="26" t="str">
        <f t="shared" si="22"/>
        <v/>
      </c>
    </row>
    <row r="224" spans="2:18" s="27" customFormat="1" x14ac:dyDescent="0.3">
      <c r="B224" s="139" t="s">
        <v>160</v>
      </c>
      <c r="C224" s="25" t="s">
        <v>15</v>
      </c>
      <c r="D224" s="141" t="str">
        <f t="shared" si="18"/>
        <v>The College of Sakhnin</v>
      </c>
      <c r="E224" s="141" t="str">
        <f t="shared" si="19"/>
        <v>Israel</v>
      </c>
      <c r="F224" s="139" t="s">
        <v>1165</v>
      </c>
      <c r="G224" s="139" t="s">
        <v>1159</v>
      </c>
      <c r="H224" s="142" t="s">
        <v>192</v>
      </c>
      <c r="I224" s="139" t="s">
        <v>682</v>
      </c>
      <c r="J224" s="143" t="s">
        <v>980</v>
      </c>
      <c r="K224" s="84">
        <v>42889</v>
      </c>
      <c r="L224" s="84">
        <v>42897</v>
      </c>
      <c r="M224" s="85">
        <v>8</v>
      </c>
      <c r="N224" s="86">
        <v>3056</v>
      </c>
      <c r="O224" s="82">
        <f t="shared" si="20"/>
        <v>530</v>
      </c>
      <c r="P224" s="69">
        <f t="shared" si="21"/>
        <v>960</v>
      </c>
      <c r="Q224" s="83">
        <f t="shared" si="12"/>
        <v>1490</v>
      </c>
      <c r="R224" s="26" t="str">
        <f t="shared" si="22"/>
        <v/>
      </c>
    </row>
    <row r="225" spans="2:18" s="27" customFormat="1" x14ac:dyDescent="0.3">
      <c r="B225" s="139" t="s">
        <v>162</v>
      </c>
      <c r="C225" s="25" t="s">
        <v>15</v>
      </c>
      <c r="D225" s="141" t="str">
        <f t="shared" si="18"/>
        <v>The College of Sakhnin</v>
      </c>
      <c r="E225" s="141" t="str">
        <f t="shared" si="19"/>
        <v>Israel</v>
      </c>
      <c r="F225" s="139" t="s">
        <v>1166</v>
      </c>
      <c r="G225" s="139" t="s">
        <v>1157</v>
      </c>
      <c r="H225" s="142" t="s">
        <v>192</v>
      </c>
      <c r="I225" s="139" t="s">
        <v>682</v>
      </c>
      <c r="J225" s="143" t="s">
        <v>533</v>
      </c>
      <c r="K225" s="84">
        <v>42799</v>
      </c>
      <c r="L225" s="84">
        <v>42804</v>
      </c>
      <c r="M225" s="85">
        <v>6</v>
      </c>
      <c r="N225" s="86">
        <v>1512</v>
      </c>
      <c r="O225" s="82">
        <f t="shared" si="20"/>
        <v>275</v>
      </c>
      <c r="P225" s="69">
        <f t="shared" si="21"/>
        <v>720</v>
      </c>
      <c r="Q225" s="83">
        <f t="shared" si="12"/>
        <v>995</v>
      </c>
      <c r="R225" s="26" t="str">
        <f t="shared" si="22"/>
        <v/>
      </c>
    </row>
    <row r="226" spans="2:18" s="27" customFormat="1" x14ac:dyDescent="0.3">
      <c r="B226" s="139" t="s">
        <v>162</v>
      </c>
      <c r="C226" s="25" t="s">
        <v>15</v>
      </c>
      <c r="D226" s="141" t="str">
        <f t="shared" si="18"/>
        <v>The College of Sakhnin</v>
      </c>
      <c r="E226" s="141" t="str">
        <f t="shared" si="19"/>
        <v>Israel</v>
      </c>
      <c r="F226" s="139" t="s">
        <v>1167</v>
      </c>
      <c r="G226" s="139" t="s">
        <v>1157</v>
      </c>
      <c r="H226" s="142" t="s">
        <v>192</v>
      </c>
      <c r="I226" s="139" t="s">
        <v>1327</v>
      </c>
      <c r="J226" s="143" t="s">
        <v>682</v>
      </c>
      <c r="K226" s="84">
        <v>42684</v>
      </c>
      <c r="L226" s="84">
        <v>42684</v>
      </c>
      <c r="M226" s="85">
        <v>1</v>
      </c>
      <c r="N226" s="86">
        <v>100</v>
      </c>
      <c r="O226" s="82">
        <f t="shared" si="20"/>
        <v>180</v>
      </c>
      <c r="P226" s="69">
        <f t="shared" si="21"/>
        <v>120</v>
      </c>
      <c r="Q226" s="83">
        <f t="shared" si="12"/>
        <v>300</v>
      </c>
      <c r="R226" s="26" t="str">
        <f t="shared" si="22"/>
        <v/>
      </c>
    </row>
    <row r="227" spans="2:18" s="27" customFormat="1" x14ac:dyDescent="0.3">
      <c r="B227" s="139" t="s">
        <v>162</v>
      </c>
      <c r="C227" s="25" t="s">
        <v>15</v>
      </c>
      <c r="D227" s="141" t="str">
        <f t="shared" si="18"/>
        <v>The College of Sakhnin</v>
      </c>
      <c r="E227" s="141" t="str">
        <f t="shared" si="19"/>
        <v>Israel</v>
      </c>
      <c r="F227" s="139" t="s">
        <v>1168</v>
      </c>
      <c r="G227" s="139" t="s">
        <v>1157</v>
      </c>
      <c r="H227" s="142" t="s">
        <v>192</v>
      </c>
      <c r="I227" s="139" t="s">
        <v>1327</v>
      </c>
      <c r="J227" s="143" t="s">
        <v>682</v>
      </c>
      <c r="K227" s="84">
        <v>42702</v>
      </c>
      <c r="L227" s="84">
        <v>42702</v>
      </c>
      <c r="M227" s="85">
        <v>1</v>
      </c>
      <c r="N227" s="86">
        <v>100</v>
      </c>
      <c r="O227" s="82">
        <f t="shared" si="20"/>
        <v>180</v>
      </c>
      <c r="P227" s="69">
        <f t="shared" si="21"/>
        <v>120</v>
      </c>
      <c r="Q227" s="83">
        <f t="shared" si="12"/>
        <v>300</v>
      </c>
      <c r="R227" s="26" t="str">
        <f t="shared" si="22"/>
        <v/>
      </c>
    </row>
    <row r="228" spans="2:18" s="27" customFormat="1" x14ac:dyDescent="0.3">
      <c r="B228" s="139" t="s">
        <v>162</v>
      </c>
      <c r="C228" s="25" t="s">
        <v>15</v>
      </c>
      <c r="D228" s="141" t="str">
        <f t="shared" si="18"/>
        <v>The College of Sakhnin</v>
      </c>
      <c r="E228" s="141" t="str">
        <f t="shared" si="19"/>
        <v>Israel</v>
      </c>
      <c r="F228" s="139" t="s">
        <v>1169</v>
      </c>
      <c r="G228" s="139" t="s">
        <v>1170</v>
      </c>
      <c r="H228" s="142" t="s">
        <v>192</v>
      </c>
      <c r="I228" s="139" t="s">
        <v>1327</v>
      </c>
      <c r="J228" s="143" t="s">
        <v>682</v>
      </c>
      <c r="K228" s="84">
        <v>42702</v>
      </c>
      <c r="L228" s="84">
        <v>42702</v>
      </c>
      <c r="M228" s="85">
        <v>1</v>
      </c>
      <c r="N228" s="86">
        <v>100</v>
      </c>
      <c r="O228" s="82">
        <f t="shared" si="20"/>
        <v>180</v>
      </c>
      <c r="P228" s="69">
        <f t="shared" si="21"/>
        <v>120</v>
      </c>
      <c r="Q228" s="83">
        <f t="shared" si="12"/>
        <v>300</v>
      </c>
      <c r="R228" s="26" t="str">
        <f t="shared" si="22"/>
        <v/>
      </c>
    </row>
    <row r="229" spans="2:18" s="27" customFormat="1" x14ac:dyDescent="0.3">
      <c r="B229" s="139" t="s">
        <v>162</v>
      </c>
      <c r="C229" s="25" t="s">
        <v>15</v>
      </c>
      <c r="D229" s="141" t="str">
        <f t="shared" si="18"/>
        <v>The College of Sakhnin</v>
      </c>
      <c r="E229" s="141" t="str">
        <f t="shared" si="19"/>
        <v>Israel</v>
      </c>
      <c r="F229" s="139" t="s">
        <v>1171</v>
      </c>
      <c r="G229" s="139" t="s">
        <v>1157</v>
      </c>
      <c r="H229" s="142" t="s">
        <v>192</v>
      </c>
      <c r="I229" s="139" t="s">
        <v>1327</v>
      </c>
      <c r="J229" s="143" t="s">
        <v>682</v>
      </c>
      <c r="K229" s="84">
        <v>42703</v>
      </c>
      <c r="L229" s="84">
        <v>42703</v>
      </c>
      <c r="M229" s="85">
        <v>1</v>
      </c>
      <c r="N229" s="86">
        <v>100</v>
      </c>
      <c r="O229" s="82">
        <f t="shared" si="20"/>
        <v>180</v>
      </c>
      <c r="P229" s="69">
        <f t="shared" si="21"/>
        <v>120</v>
      </c>
      <c r="Q229" s="83">
        <f t="shared" si="12"/>
        <v>300</v>
      </c>
      <c r="R229" s="26" t="str">
        <f t="shared" si="22"/>
        <v/>
      </c>
    </row>
    <row r="230" spans="2:18" s="27" customFormat="1" x14ac:dyDescent="0.3">
      <c r="B230" s="139" t="s">
        <v>161</v>
      </c>
      <c r="C230" s="25" t="s">
        <v>15</v>
      </c>
      <c r="D230" s="141" t="str">
        <f t="shared" si="18"/>
        <v>The College of Sakhnin</v>
      </c>
      <c r="E230" s="141" t="str">
        <f t="shared" si="19"/>
        <v>Israel</v>
      </c>
      <c r="F230" s="139" t="s">
        <v>1172</v>
      </c>
      <c r="G230" s="139" t="s">
        <v>1170</v>
      </c>
      <c r="H230" s="142" t="s">
        <v>192</v>
      </c>
      <c r="I230" s="139" t="s">
        <v>1327</v>
      </c>
      <c r="J230" s="143" t="s">
        <v>682</v>
      </c>
      <c r="K230" s="84">
        <v>42703</v>
      </c>
      <c r="L230" s="84">
        <v>42703</v>
      </c>
      <c r="M230" s="85">
        <v>1</v>
      </c>
      <c r="N230" s="86">
        <v>100</v>
      </c>
      <c r="O230" s="82">
        <f t="shared" si="20"/>
        <v>180</v>
      </c>
      <c r="P230" s="69">
        <f t="shared" si="21"/>
        <v>120</v>
      </c>
      <c r="Q230" s="83">
        <f t="shared" si="12"/>
        <v>300</v>
      </c>
      <c r="R230" s="26" t="str">
        <f t="shared" si="22"/>
        <v/>
      </c>
    </row>
    <row r="231" spans="2:18" s="27" customFormat="1" x14ac:dyDescent="0.3">
      <c r="B231" s="139" t="s">
        <v>162</v>
      </c>
      <c r="C231" s="25" t="s">
        <v>15</v>
      </c>
      <c r="D231" s="141" t="str">
        <f t="shared" si="18"/>
        <v>The College of Sakhnin</v>
      </c>
      <c r="E231" s="141" t="str">
        <f t="shared" si="19"/>
        <v>Israel</v>
      </c>
      <c r="F231" s="139" t="s">
        <v>1173</v>
      </c>
      <c r="G231" s="139" t="s">
        <v>1157</v>
      </c>
      <c r="H231" s="142" t="s">
        <v>192</v>
      </c>
      <c r="I231" s="139" t="s">
        <v>1327</v>
      </c>
      <c r="J231" s="143" t="s">
        <v>682</v>
      </c>
      <c r="K231" s="84">
        <v>42733</v>
      </c>
      <c r="L231" s="84">
        <v>42733</v>
      </c>
      <c r="M231" s="85">
        <v>1</v>
      </c>
      <c r="N231" s="86">
        <v>100</v>
      </c>
      <c r="O231" s="82">
        <f t="shared" si="20"/>
        <v>180</v>
      </c>
      <c r="P231" s="69">
        <f t="shared" si="21"/>
        <v>120</v>
      </c>
      <c r="Q231" s="83">
        <f t="shared" si="12"/>
        <v>300</v>
      </c>
      <c r="R231" s="26" t="str">
        <f t="shared" si="22"/>
        <v/>
      </c>
    </row>
    <row r="232" spans="2:18" s="27" customFormat="1" x14ac:dyDescent="0.3">
      <c r="B232" s="139" t="s">
        <v>162</v>
      </c>
      <c r="C232" s="25" t="s">
        <v>15</v>
      </c>
      <c r="D232" s="141" t="str">
        <f t="shared" si="18"/>
        <v>The College of Sakhnin</v>
      </c>
      <c r="E232" s="141" t="str">
        <f t="shared" si="19"/>
        <v>Israel</v>
      </c>
      <c r="F232" s="139" t="s">
        <v>1174</v>
      </c>
      <c r="G232" s="139" t="s">
        <v>1157</v>
      </c>
      <c r="H232" s="142" t="s">
        <v>192</v>
      </c>
      <c r="I232" s="139" t="s">
        <v>1327</v>
      </c>
      <c r="J232" s="143" t="s">
        <v>682</v>
      </c>
      <c r="K232" s="84">
        <v>42754</v>
      </c>
      <c r="L232" s="84">
        <v>42754</v>
      </c>
      <c r="M232" s="85">
        <v>1</v>
      </c>
      <c r="N232" s="86">
        <v>100</v>
      </c>
      <c r="O232" s="82">
        <f t="shared" si="20"/>
        <v>180</v>
      </c>
      <c r="P232" s="69">
        <f t="shared" si="21"/>
        <v>120</v>
      </c>
      <c r="Q232" s="83">
        <f t="shared" si="12"/>
        <v>300</v>
      </c>
      <c r="R232" s="26" t="str">
        <f t="shared" si="22"/>
        <v/>
      </c>
    </row>
    <row r="233" spans="2:18" s="27" customFormat="1" x14ac:dyDescent="0.3">
      <c r="B233" s="139" t="s">
        <v>162</v>
      </c>
      <c r="C233" s="25" t="s">
        <v>15</v>
      </c>
      <c r="D233" s="141" t="str">
        <f t="shared" si="18"/>
        <v>The College of Sakhnin</v>
      </c>
      <c r="E233" s="141" t="str">
        <f t="shared" si="19"/>
        <v>Israel</v>
      </c>
      <c r="F233" s="139" t="s">
        <v>1175</v>
      </c>
      <c r="G233" s="139" t="s">
        <v>1157</v>
      </c>
      <c r="H233" s="142" t="s">
        <v>192</v>
      </c>
      <c r="I233" s="139" t="s">
        <v>1327</v>
      </c>
      <c r="J233" s="143" t="s">
        <v>682</v>
      </c>
      <c r="K233" s="84">
        <v>42789</v>
      </c>
      <c r="L233" s="84">
        <v>42789</v>
      </c>
      <c r="M233" s="85">
        <v>1</v>
      </c>
      <c r="N233" s="86">
        <v>100</v>
      </c>
      <c r="O233" s="82">
        <f t="shared" si="20"/>
        <v>180</v>
      </c>
      <c r="P233" s="69">
        <f t="shared" si="21"/>
        <v>120</v>
      </c>
      <c r="Q233" s="83">
        <f t="shared" si="12"/>
        <v>300</v>
      </c>
      <c r="R233" s="26" t="str">
        <f t="shared" si="22"/>
        <v/>
      </c>
    </row>
    <row r="234" spans="2:18" s="27" customFormat="1" x14ac:dyDescent="0.3">
      <c r="B234" s="139" t="s">
        <v>162</v>
      </c>
      <c r="C234" s="25" t="s">
        <v>15</v>
      </c>
      <c r="D234" s="141" t="str">
        <f t="shared" si="18"/>
        <v>The College of Sakhnin</v>
      </c>
      <c r="E234" s="141" t="str">
        <f t="shared" si="19"/>
        <v>Israel</v>
      </c>
      <c r="F234" s="139" t="s">
        <v>1176</v>
      </c>
      <c r="G234" s="139" t="s">
        <v>1157</v>
      </c>
      <c r="H234" s="142" t="s">
        <v>192</v>
      </c>
      <c r="I234" s="139" t="s">
        <v>1327</v>
      </c>
      <c r="J234" s="143" t="s">
        <v>682</v>
      </c>
      <c r="K234" s="84">
        <v>42824</v>
      </c>
      <c r="L234" s="84">
        <v>42824</v>
      </c>
      <c r="M234" s="85">
        <v>1</v>
      </c>
      <c r="N234" s="86">
        <v>100</v>
      </c>
      <c r="O234" s="82">
        <f t="shared" si="20"/>
        <v>180</v>
      </c>
      <c r="P234" s="69">
        <f t="shared" si="21"/>
        <v>120</v>
      </c>
      <c r="Q234" s="83">
        <f t="shared" si="12"/>
        <v>300</v>
      </c>
      <c r="R234" s="26" t="str">
        <f t="shared" si="22"/>
        <v/>
      </c>
    </row>
    <row r="235" spans="2:18" s="27" customFormat="1" x14ac:dyDescent="0.3">
      <c r="B235" s="139" t="s">
        <v>162</v>
      </c>
      <c r="C235" s="25" t="s">
        <v>15</v>
      </c>
      <c r="D235" s="141" t="str">
        <f t="shared" si="18"/>
        <v>The College of Sakhnin</v>
      </c>
      <c r="E235" s="141" t="str">
        <f t="shared" si="19"/>
        <v>Israel</v>
      </c>
      <c r="F235" s="139" t="s">
        <v>1177</v>
      </c>
      <c r="G235" s="139" t="s">
        <v>1157</v>
      </c>
      <c r="H235" s="142" t="s">
        <v>192</v>
      </c>
      <c r="I235" s="139" t="s">
        <v>1327</v>
      </c>
      <c r="J235" s="143" t="s">
        <v>682</v>
      </c>
      <c r="K235" s="84">
        <v>42831</v>
      </c>
      <c r="L235" s="84">
        <v>42831</v>
      </c>
      <c r="M235" s="85">
        <v>1</v>
      </c>
      <c r="N235" s="86">
        <v>100</v>
      </c>
      <c r="O235" s="82">
        <f t="shared" si="20"/>
        <v>180</v>
      </c>
      <c r="P235" s="69">
        <f t="shared" si="21"/>
        <v>120</v>
      </c>
      <c r="Q235" s="83">
        <f t="shared" si="12"/>
        <v>300</v>
      </c>
      <c r="R235" s="26" t="str">
        <f t="shared" si="22"/>
        <v/>
      </c>
    </row>
    <row r="236" spans="2:18" s="27" customFormat="1" x14ac:dyDescent="0.3">
      <c r="B236" s="139" t="s">
        <v>162</v>
      </c>
      <c r="C236" s="25" t="s">
        <v>15</v>
      </c>
      <c r="D236" s="141" t="str">
        <f t="shared" si="18"/>
        <v>The College of Sakhnin</v>
      </c>
      <c r="E236" s="141" t="str">
        <f t="shared" si="19"/>
        <v>Israel</v>
      </c>
      <c r="F236" s="139" t="s">
        <v>1178</v>
      </c>
      <c r="G236" s="139" t="s">
        <v>1157</v>
      </c>
      <c r="H236" s="142" t="s">
        <v>192</v>
      </c>
      <c r="I236" s="139" t="s">
        <v>1327</v>
      </c>
      <c r="J236" s="143" t="s">
        <v>682</v>
      </c>
      <c r="K236" s="84">
        <v>42859</v>
      </c>
      <c r="L236" s="84">
        <v>42859</v>
      </c>
      <c r="M236" s="85">
        <v>1</v>
      </c>
      <c r="N236" s="86">
        <v>100</v>
      </c>
      <c r="O236" s="82">
        <f t="shared" si="20"/>
        <v>180</v>
      </c>
      <c r="P236" s="69">
        <f t="shared" si="21"/>
        <v>120</v>
      </c>
      <c r="Q236" s="83">
        <f t="shared" si="12"/>
        <v>300</v>
      </c>
      <c r="R236" s="26" t="str">
        <f t="shared" si="22"/>
        <v/>
      </c>
    </row>
    <row r="237" spans="2:18" s="27" customFormat="1" x14ac:dyDescent="0.3">
      <c r="B237" s="139" t="s">
        <v>162</v>
      </c>
      <c r="C237" s="25" t="s">
        <v>15</v>
      </c>
      <c r="D237" s="141" t="str">
        <f t="shared" si="18"/>
        <v>The College of Sakhnin</v>
      </c>
      <c r="E237" s="141" t="str">
        <f t="shared" si="19"/>
        <v>Israel</v>
      </c>
      <c r="F237" s="139" t="s">
        <v>1156</v>
      </c>
      <c r="G237" s="139" t="s">
        <v>1157</v>
      </c>
      <c r="H237" s="142" t="s">
        <v>192</v>
      </c>
      <c r="I237" s="139" t="s">
        <v>1327</v>
      </c>
      <c r="J237" s="143" t="s">
        <v>682</v>
      </c>
      <c r="K237" s="84">
        <v>42919</v>
      </c>
      <c r="L237" s="84">
        <v>42919</v>
      </c>
      <c r="M237" s="85">
        <v>1</v>
      </c>
      <c r="N237" s="86">
        <v>100</v>
      </c>
      <c r="O237" s="82">
        <f t="shared" si="20"/>
        <v>180</v>
      </c>
      <c r="P237" s="69">
        <f t="shared" si="21"/>
        <v>120</v>
      </c>
      <c r="Q237" s="83">
        <f t="shared" si="12"/>
        <v>300</v>
      </c>
      <c r="R237" s="26" t="str">
        <f t="shared" si="22"/>
        <v/>
      </c>
    </row>
    <row r="238" spans="2:18" s="27" customFormat="1" x14ac:dyDescent="0.3">
      <c r="B238" s="139" t="s">
        <v>161</v>
      </c>
      <c r="C238" s="25" t="s">
        <v>15</v>
      </c>
      <c r="D238" s="141" t="str">
        <f t="shared" si="18"/>
        <v>The College of Sakhnin</v>
      </c>
      <c r="E238" s="141" t="str">
        <f t="shared" si="19"/>
        <v>Israel</v>
      </c>
      <c r="F238" s="139" t="s">
        <v>1179</v>
      </c>
      <c r="G238" s="139" t="s">
        <v>1157</v>
      </c>
      <c r="H238" s="142" t="s">
        <v>192</v>
      </c>
      <c r="I238" s="139" t="s">
        <v>1327</v>
      </c>
      <c r="J238" s="143" t="s">
        <v>682</v>
      </c>
      <c r="K238" s="84">
        <v>42942</v>
      </c>
      <c r="L238" s="84">
        <v>42943</v>
      </c>
      <c r="M238" s="85">
        <v>2</v>
      </c>
      <c r="N238" s="86">
        <v>100</v>
      </c>
      <c r="O238" s="82">
        <f t="shared" si="20"/>
        <v>180</v>
      </c>
      <c r="P238" s="69">
        <f t="shared" si="21"/>
        <v>240</v>
      </c>
      <c r="Q238" s="83">
        <f t="shared" si="12"/>
        <v>420</v>
      </c>
      <c r="R238" s="26" t="str">
        <f t="shared" si="22"/>
        <v/>
      </c>
    </row>
    <row r="239" spans="2:18" s="27" customFormat="1" x14ac:dyDescent="0.3">
      <c r="B239" s="139" t="s">
        <v>162</v>
      </c>
      <c r="C239" s="25" t="s">
        <v>15</v>
      </c>
      <c r="D239" s="141" t="str">
        <f t="shared" si="18"/>
        <v>The College of Sakhnin</v>
      </c>
      <c r="E239" s="141" t="str">
        <f t="shared" si="19"/>
        <v>Israel</v>
      </c>
      <c r="F239" s="139" t="s">
        <v>1180</v>
      </c>
      <c r="G239" s="139" t="s">
        <v>1159</v>
      </c>
      <c r="H239" s="142" t="s">
        <v>192</v>
      </c>
      <c r="I239" s="139" t="s">
        <v>1327</v>
      </c>
      <c r="J239" s="143" t="s">
        <v>682</v>
      </c>
      <c r="K239" s="84">
        <v>42942</v>
      </c>
      <c r="L239" s="84">
        <v>42943</v>
      </c>
      <c r="M239" s="85">
        <v>2</v>
      </c>
      <c r="N239" s="86">
        <v>100</v>
      </c>
      <c r="O239" s="82">
        <f t="shared" si="20"/>
        <v>180</v>
      </c>
      <c r="P239" s="69">
        <f t="shared" si="21"/>
        <v>240</v>
      </c>
      <c r="Q239" s="83">
        <f t="shared" si="12"/>
        <v>420</v>
      </c>
      <c r="R239" s="26" t="str">
        <f t="shared" si="22"/>
        <v/>
      </c>
    </row>
    <row r="240" spans="2:18" s="27" customFormat="1" x14ac:dyDescent="0.3">
      <c r="B240" s="139" t="s">
        <v>162</v>
      </c>
      <c r="C240" s="25" t="s">
        <v>15</v>
      </c>
      <c r="D240" s="141" t="str">
        <f t="shared" si="18"/>
        <v>The College of Sakhnin</v>
      </c>
      <c r="E240" s="141" t="str">
        <f t="shared" si="19"/>
        <v>Israel</v>
      </c>
      <c r="F240" s="139" t="s">
        <v>1181</v>
      </c>
      <c r="G240" s="139" t="s">
        <v>1157</v>
      </c>
      <c r="H240" s="142" t="s">
        <v>192</v>
      </c>
      <c r="I240" s="139" t="s">
        <v>1327</v>
      </c>
      <c r="J240" s="143" t="s">
        <v>682</v>
      </c>
      <c r="K240" s="84">
        <v>42961</v>
      </c>
      <c r="L240" s="84">
        <v>42961</v>
      </c>
      <c r="M240" s="85">
        <v>1</v>
      </c>
      <c r="N240" s="86">
        <v>100</v>
      </c>
      <c r="O240" s="82">
        <f t="shared" si="20"/>
        <v>180</v>
      </c>
      <c r="P240" s="69">
        <f t="shared" si="21"/>
        <v>120</v>
      </c>
      <c r="Q240" s="83">
        <f t="shared" si="12"/>
        <v>300</v>
      </c>
      <c r="R240" s="26" t="str">
        <f t="shared" si="22"/>
        <v/>
      </c>
    </row>
    <row r="241" spans="2:18" s="27" customFormat="1" x14ac:dyDescent="0.3">
      <c r="B241" s="139" t="s">
        <v>162</v>
      </c>
      <c r="C241" s="25" t="s">
        <v>15</v>
      </c>
      <c r="D241" s="141" t="str">
        <f t="shared" si="18"/>
        <v>The College of Sakhnin</v>
      </c>
      <c r="E241" s="141" t="str">
        <f t="shared" si="19"/>
        <v>Israel</v>
      </c>
      <c r="F241" s="139" t="s">
        <v>1182</v>
      </c>
      <c r="G241" s="139" t="s">
        <v>1157</v>
      </c>
      <c r="H241" s="142" t="s">
        <v>192</v>
      </c>
      <c r="I241" s="139" t="s">
        <v>1327</v>
      </c>
      <c r="J241" s="143" t="s">
        <v>682</v>
      </c>
      <c r="K241" s="84">
        <v>42989</v>
      </c>
      <c r="L241" s="84">
        <v>42989</v>
      </c>
      <c r="M241" s="85">
        <v>1</v>
      </c>
      <c r="N241" s="86">
        <v>100</v>
      </c>
      <c r="O241" s="82">
        <f t="shared" si="20"/>
        <v>180</v>
      </c>
      <c r="P241" s="69">
        <f t="shared" si="21"/>
        <v>120</v>
      </c>
      <c r="Q241" s="83">
        <f t="shared" si="12"/>
        <v>300</v>
      </c>
      <c r="R241" s="26" t="str">
        <f t="shared" si="22"/>
        <v/>
      </c>
    </row>
    <row r="242" spans="2:18" s="27" customFormat="1" x14ac:dyDescent="0.3">
      <c r="B242" s="139" t="s">
        <v>162</v>
      </c>
      <c r="C242" s="25" t="s">
        <v>15</v>
      </c>
      <c r="D242" s="141" t="str">
        <f t="shared" si="18"/>
        <v>The College of Sakhnin</v>
      </c>
      <c r="E242" s="141" t="str">
        <f t="shared" si="19"/>
        <v>Israel</v>
      </c>
      <c r="F242" s="139" t="s">
        <v>1183</v>
      </c>
      <c r="G242" s="139" t="s">
        <v>1157</v>
      </c>
      <c r="H242" s="142" t="s">
        <v>192</v>
      </c>
      <c r="I242" s="139" t="s">
        <v>1327</v>
      </c>
      <c r="J242" s="143" t="s">
        <v>682</v>
      </c>
      <c r="K242" s="84">
        <v>43003</v>
      </c>
      <c r="L242" s="84">
        <v>43003</v>
      </c>
      <c r="M242" s="85">
        <v>1</v>
      </c>
      <c r="N242" s="86">
        <v>100</v>
      </c>
      <c r="O242" s="82">
        <f t="shared" si="20"/>
        <v>180</v>
      </c>
      <c r="P242" s="69">
        <f t="shared" si="21"/>
        <v>120</v>
      </c>
      <c r="Q242" s="83">
        <f t="shared" si="12"/>
        <v>300</v>
      </c>
      <c r="R242" s="26" t="str">
        <f t="shared" si="22"/>
        <v/>
      </c>
    </row>
    <row r="243" spans="2:18" s="27" customFormat="1" x14ac:dyDescent="0.3">
      <c r="B243" s="139" t="s">
        <v>162</v>
      </c>
      <c r="C243" s="25" t="s">
        <v>15</v>
      </c>
      <c r="D243" s="141" t="str">
        <f t="shared" si="18"/>
        <v>The College of Sakhnin</v>
      </c>
      <c r="E243" s="141" t="str">
        <f t="shared" si="19"/>
        <v>Israel</v>
      </c>
      <c r="F243" s="139" t="s">
        <v>1184</v>
      </c>
      <c r="G243" s="139" t="s">
        <v>1157</v>
      </c>
      <c r="H243" s="142" t="s">
        <v>192</v>
      </c>
      <c r="I243" s="139" t="s">
        <v>1327</v>
      </c>
      <c r="J243" s="143" t="s">
        <v>682</v>
      </c>
      <c r="K243" s="84">
        <v>43034</v>
      </c>
      <c r="L243" s="84">
        <v>43034</v>
      </c>
      <c r="M243" s="85">
        <v>1</v>
      </c>
      <c r="N243" s="86">
        <v>100</v>
      </c>
      <c r="O243" s="82">
        <f t="shared" si="20"/>
        <v>180</v>
      </c>
      <c r="P243" s="69">
        <f t="shared" si="21"/>
        <v>120</v>
      </c>
      <c r="Q243" s="83">
        <f t="shared" si="12"/>
        <v>300</v>
      </c>
      <c r="R243" s="26" t="str">
        <f t="shared" si="22"/>
        <v/>
      </c>
    </row>
    <row r="244" spans="2:18" s="27" customFormat="1" x14ac:dyDescent="0.3">
      <c r="B244" s="139" t="s">
        <v>162</v>
      </c>
      <c r="C244" s="25" t="s">
        <v>15</v>
      </c>
      <c r="D244" s="141" t="str">
        <f t="shared" si="18"/>
        <v>The College of Sakhnin</v>
      </c>
      <c r="E244" s="141" t="str">
        <f t="shared" si="19"/>
        <v>Israel</v>
      </c>
      <c r="F244" s="139" t="s">
        <v>1185</v>
      </c>
      <c r="G244" s="139" t="s">
        <v>1157</v>
      </c>
      <c r="H244" s="142" t="s">
        <v>192</v>
      </c>
      <c r="I244" s="139" t="s">
        <v>1327</v>
      </c>
      <c r="J244" s="143" t="s">
        <v>689</v>
      </c>
      <c r="K244" s="84">
        <v>43045</v>
      </c>
      <c r="L244" s="84">
        <v>43045</v>
      </c>
      <c r="M244" s="85">
        <v>1</v>
      </c>
      <c r="N244" s="86">
        <v>85</v>
      </c>
      <c r="O244" s="82">
        <f t="shared" si="20"/>
        <v>0</v>
      </c>
      <c r="P244" s="69">
        <f t="shared" si="21"/>
        <v>120</v>
      </c>
      <c r="Q244" s="83">
        <f t="shared" si="12"/>
        <v>120</v>
      </c>
      <c r="R244" s="26" t="str">
        <f t="shared" si="22"/>
        <v/>
      </c>
    </row>
    <row r="245" spans="2:18" s="27" customFormat="1" x14ac:dyDescent="0.3">
      <c r="B245" s="139" t="s">
        <v>162</v>
      </c>
      <c r="C245" s="25" t="s">
        <v>15</v>
      </c>
      <c r="D245" s="141" t="str">
        <f t="shared" si="18"/>
        <v>The College of Sakhnin</v>
      </c>
      <c r="E245" s="141" t="str">
        <f t="shared" si="19"/>
        <v>Israel</v>
      </c>
      <c r="F245" s="139" t="s">
        <v>1186</v>
      </c>
      <c r="G245" s="139" t="s">
        <v>1157</v>
      </c>
      <c r="H245" s="142" t="s">
        <v>192</v>
      </c>
      <c r="I245" s="139" t="s">
        <v>1327</v>
      </c>
      <c r="J245" s="143" t="s">
        <v>689</v>
      </c>
      <c r="K245" s="84">
        <v>43046</v>
      </c>
      <c r="L245" s="84">
        <v>43046</v>
      </c>
      <c r="M245" s="85">
        <v>1</v>
      </c>
      <c r="N245" s="86">
        <v>85</v>
      </c>
      <c r="O245" s="82">
        <f t="shared" si="20"/>
        <v>0</v>
      </c>
      <c r="P245" s="69">
        <f t="shared" si="21"/>
        <v>120</v>
      </c>
      <c r="Q245" s="83">
        <f t="shared" si="12"/>
        <v>120</v>
      </c>
      <c r="R245" s="26" t="str">
        <f t="shared" si="22"/>
        <v/>
      </c>
    </row>
    <row r="246" spans="2:18" s="27" customFormat="1" x14ac:dyDescent="0.3">
      <c r="B246" s="139" t="s">
        <v>161</v>
      </c>
      <c r="C246" s="25" t="s">
        <v>15</v>
      </c>
      <c r="D246" s="141" t="str">
        <f t="shared" si="18"/>
        <v>The College of Sakhnin</v>
      </c>
      <c r="E246" s="141" t="str">
        <f t="shared" si="19"/>
        <v>Israel</v>
      </c>
      <c r="F246" s="139" t="s">
        <v>1187</v>
      </c>
      <c r="G246" s="139" t="s">
        <v>1157</v>
      </c>
      <c r="H246" s="142" t="s">
        <v>192</v>
      </c>
      <c r="I246" s="139" t="s">
        <v>1327</v>
      </c>
      <c r="J246" s="143" t="s">
        <v>689</v>
      </c>
      <c r="K246" s="84">
        <v>43047</v>
      </c>
      <c r="L246" s="84">
        <v>43047</v>
      </c>
      <c r="M246" s="85">
        <v>1</v>
      </c>
      <c r="N246" s="86">
        <v>85</v>
      </c>
      <c r="O246" s="82">
        <f t="shared" si="20"/>
        <v>0</v>
      </c>
      <c r="P246" s="69">
        <f t="shared" si="21"/>
        <v>120</v>
      </c>
      <c r="Q246" s="83">
        <f t="shared" si="12"/>
        <v>120</v>
      </c>
      <c r="R246" s="26" t="str">
        <f t="shared" si="22"/>
        <v/>
      </c>
    </row>
    <row r="247" spans="2:18" s="27" customFormat="1" x14ac:dyDescent="0.3">
      <c r="B247" s="139" t="s">
        <v>162</v>
      </c>
      <c r="C247" s="25" t="s">
        <v>15</v>
      </c>
      <c r="D247" s="141" t="str">
        <f t="shared" si="18"/>
        <v>The College of Sakhnin</v>
      </c>
      <c r="E247" s="141" t="str">
        <f t="shared" si="19"/>
        <v>Israel</v>
      </c>
      <c r="F247" s="139" t="s">
        <v>1188</v>
      </c>
      <c r="G247" s="139" t="s">
        <v>1157</v>
      </c>
      <c r="H247" s="142" t="s">
        <v>192</v>
      </c>
      <c r="I247" s="139" t="s">
        <v>1327</v>
      </c>
      <c r="J247" s="143" t="s">
        <v>689</v>
      </c>
      <c r="K247" s="84">
        <v>43048</v>
      </c>
      <c r="L247" s="84">
        <v>43048</v>
      </c>
      <c r="M247" s="85">
        <v>1</v>
      </c>
      <c r="N247" s="86">
        <v>85</v>
      </c>
      <c r="O247" s="82">
        <f t="shared" si="20"/>
        <v>0</v>
      </c>
      <c r="P247" s="69">
        <f t="shared" si="21"/>
        <v>120</v>
      </c>
      <c r="Q247" s="83">
        <f t="shared" si="12"/>
        <v>120</v>
      </c>
      <c r="R247" s="26" t="str">
        <f t="shared" si="22"/>
        <v/>
      </c>
    </row>
    <row r="248" spans="2:18" s="27" customFormat="1" x14ac:dyDescent="0.3">
      <c r="B248" s="139" t="s">
        <v>162</v>
      </c>
      <c r="C248" s="25" t="s">
        <v>15</v>
      </c>
      <c r="D248" s="141" t="str">
        <f t="shared" si="18"/>
        <v>The College of Sakhnin</v>
      </c>
      <c r="E248" s="141" t="str">
        <f t="shared" si="19"/>
        <v>Israel</v>
      </c>
      <c r="F248" s="139" t="s">
        <v>1189</v>
      </c>
      <c r="G248" s="139" t="s">
        <v>1157</v>
      </c>
      <c r="H248" s="142" t="s">
        <v>192</v>
      </c>
      <c r="I248" s="139" t="s">
        <v>1327</v>
      </c>
      <c r="J248" s="143" t="s">
        <v>689</v>
      </c>
      <c r="K248" s="84">
        <v>43049</v>
      </c>
      <c r="L248" s="84">
        <v>43049</v>
      </c>
      <c r="M248" s="85">
        <v>1</v>
      </c>
      <c r="N248" s="86">
        <v>85</v>
      </c>
      <c r="O248" s="82">
        <f t="shared" si="20"/>
        <v>0</v>
      </c>
      <c r="P248" s="69">
        <f t="shared" si="21"/>
        <v>120</v>
      </c>
      <c r="Q248" s="83">
        <f t="shared" si="12"/>
        <v>120</v>
      </c>
      <c r="R248" s="26" t="str">
        <f t="shared" si="22"/>
        <v/>
      </c>
    </row>
    <row r="249" spans="2:18" s="27" customFormat="1" x14ac:dyDescent="0.3">
      <c r="B249" s="139" t="s">
        <v>162</v>
      </c>
      <c r="C249" s="25" t="s">
        <v>15</v>
      </c>
      <c r="D249" s="141" t="str">
        <f t="shared" si="18"/>
        <v>The College of Sakhnin</v>
      </c>
      <c r="E249" s="141" t="str">
        <f t="shared" si="19"/>
        <v>Israel</v>
      </c>
      <c r="F249" s="139" t="s">
        <v>1190</v>
      </c>
      <c r="G249" s="139" t="s">
        <v>1157</v>
      </c>
      <c r="H249" s="142" t="s">
        <v>192</v>
      </c>
      <c r="I249" s="139" t="s">
        <v>1327</v>
      </c>
      <c r="J249" s="143" t="s">
        <v>682</v>
      </c>
      <c r="K249" s="84">
        <v>43060</v>
      </c>
      <c r="L249" s="84">
        <v>43060</v>
      </c>
      <c r="M249" s="85">
        <v>1</v>
      </c>
      <c r="N249" s="86">
        <v>100</v>
      </c>
      <c r="O249" s="82">
        <f t="shared" si="20"/>
        <v>180</v>
      </c>
      <c r="P249" s="69">
        <f t="shared" si="21"/>
        <v>120</v>
      </c>
      <c r="Q249" s="83">
        <f t="shared" si="12"/>
        <v>300</v>
      </c>
      <c r="R249" s="26" t="str">
        <f t="shared" si="22"/>
        <v/>
      </c>
    </row>
    <row r="250" spans="2:18" s="27" customFormat="1" x14ac:dyDescent="0.3">
      <c r="B250" s="139" t="s">
        <v>162</v>
      </c>
      <c r="C250" s="25" t="s">
        <v>15</v>
      </c>
      <c r="D250" s="141" t="str">
        <f t="shared" si="18"/>
        <v>The College of Sakhnin</v>
      </c>
      <c r="E250" s="141" t="str">
        <f t="shared" si="19"/>
        <v>Israel</v>
      </c>
      <c r="F250" s="139" t="s">
        <v>1191</v>
      </c>
      <c r="G250" s="139" t="s">
        <v>1157</v>
      </c>
      <c r="H250" s="142" t="s">
        <v>192</v>
      </c>
      <c r="I250" s="139" t="s">
        <v>1327</v>
      </c>
      <c r="J250" s="143" t="s">
        <v>1328</v>
      </c>
      <c r="K250" s="84">
        <v>43090</v>
      </c>
      <c r="L250" s="84">
        <v>43090</v>
      </c>
      <c r="M250" s="85">
        <v>1</v>
      </c>
      <c r="N250" s="86">
        <v>186</v>
      </c>
      <c r="O250" s="82">
        <f t="shared" si="20"/>
        <v>180</v>
      </c>
      <c r="P250" s="69">
        <f t="shared" si="21"/>
        <v>120</v>
      </c>
      <c r="Q250" s="83">
        <f t="shared" si="12"/>
        <v>300</v>
      </c>
      <c r="R250" s="26" t="str">
        <f t="shared" si="22"/>
        <v/>
      </c>
    </row>
    <row r="251" spans="2:18" s="27" customFormat="1" x14ac:dyDescent="0.3">
      <c r="B251" s="139" t="s">
        <v>162</v>
      </c>
      <c r="C251" s="25" t="s">
        <v>15</v>
      </c>
      <c r="D251" s="141" t="str">
        <f t="shared" si="18"/>
        <v>The College of Sakhnin</v>
      </c>
      <c r="E251" s="141" t="str">
        <f t="shared" si="19"/>
        <v>Israel</v>
      </c>
      <c r="F251" s="139" t="s">
        <v>1192</v>
      </c>
      <c r="G251" s="139" t="s">
        <v>1157</v>
      </c>
      <c r="H251" s="142" t="s">
        <v>192</v>
      </c>
      <c r="I251" s="139" t="s">
        <v>1327</v>
      </c>
      <c r="J251" s="143" t="s">
        <v>682</v>
      </c>
      <c r="K251" s="84">
        <v>43139</v>
      </c>
      <c r="L251" s="84">
        <v>43139</v>
      </c>
      <c r="M251" s="85">
        <v>1</v>
      </c>
      <c r="N251" s="86">
        <v>100</v>
      </c>
      <c r="O251" s="82">
        <f t="shared" si="20"/>
        <v>180</v>
      </c>
      <c r="P251" s="69">
        <f t="shared" si="21"/>
        <v>120</v>
      </c>
      <c r="Q251" s="83">
        <f t="shared" si="12"/>
        <v>300</v>
      </c>
      <c r="R251" s="26" t="str">
        <f t="shared" si="22"/>
        <v/>
      </c>
    </row>
    <row r="252" spans="2:18" s="27" customFormat="1" x14ac:dyDescent="0.3">
      <c r="B252" s="139" t="s">
        <v>162</v>
      </c>
      <c r="C252" s="25" t="s">
        <v>15</v>
      </c>
      <c r="D252" s="141" t="str">
        <f t="shared" si="18"/>
        <v>The College of Sakhnin</v>
      </c>
      <c r="E252" s="141" t="str">
        <f t="shared" si="19"/>
        <v>Israel</v>
      </c>
      <c r="F252" s="139" t="s">
        <v>1193</v>
      </c>
      <c r="G252" s="139" t="s">
        <v>1159</v>
      </c>
      <c r="H252" s="142" t="s">
        <v>192</v>
      </c>
      <c r="I252" s="139" t="s">
        <v>1327</v>
      </c>
      <c r="J252" s="143" t="s">
        <v>682</v>
      </c>
      <c r="K252" s="84">
        <v>43139</v>
      </c>
      <c r="L252" s="84">
        <v>43139</v>
      </c>
      <c r="M252" s="85">
        <v>1</v>
      </c>
      <c r="N252" s="86">
        <v>100</v>
      </c>
      <c r="O252" s="82">
        <f t="shared" si="20"/>
        <v>180</v>
      </c>
      <c r="P252" s="69">
        <f t="shared" si="21"/>
        <v>120</v>
      </c>
      <c r="Q252" s="83">
        <f t="shared" si="12"/>
        <v>300</v>
      </c>
      <c r="R252" s="26" t="str">
        <f t="shared" si="22"/>
        <v/>
      </c>
    </row>
    <row r="253" spans="2:18" s="27" customFormat="1" x14ac:dyDescent="0.3">
      <c r="B253" s="139" t="s">
        <v>162</v>
      </c>
      <c r="C253" s="25" t="s">
        <v>15</v>
      </c>
      <c r="D253" s="141" t="str">
        <f t="shared" si="18"/>
        <v>The College of Sakhnin</v>
      </c>
      <c r="E253" s="141" t="str">
        <f t="shared" si="19"/>
        <v>Israel</v>
      </c>
      <c r="F253" s="139" t="s">
        <v>1194</v>
      </c>
      <c r="G253" s="139" t="s">
        <v>1157</v>
      </c>
      <c r="H253" s="142" t="s">
        <v>192</v>
      </c>
      <c r="I253" s="139" t="s">
        <v>1327</v>
      </c>
      <c r="J253" s="143" t="s">
        <v>682</v>
      </c>
      <c r="K253" s="84">
        <v>43146</v>
      </c>
      <c r="L253" s="84">
        <v>43146</v>
      </c>
      <c r="M253" s="85">
        <v>1</v>
      </c>
      <c r="N253" s="86">
        <v>100</v>
      </c>
      <c r="O253" s="82">
        <f t="shared" si="20"/>
        <v>180</v>
      </c>
      <c r="P253" s="69">
        <f t="shared" si="21"/>
        <v>120</v>
      </c>
      <c r="Q253" s="83">
        <f t="shared" si="12"/>
        <v>300</v>
      </c>
      <c r="R253" s="26" t="str">
        <f t="shared" si="22"/>
        <v/>
      </c>
    </row>
    <row r="254" spans="2:18" s="27" customFormat="1" x14ac:dyDescent="0.3">
      <c r="B254" s="139"/>
      <c r="C254" s="25"/>
      <c r="D254" s="141" t="str">
        <f t="shared" si="18"/>
        <v/>
      </c>
      <c r="E254" s="141" t="str">
        <f t="shared" si="19"/>
        <v/>
      </c>
      <c r="F254" s="139"/>
      <c r="G254" s="139"/>
      <c r="H254" s="142"/>
      <c r="I254" s="139"/>
      <c r="J254" s="143"/>
      <c r="K254" s="84"/>
      <c r="L254" s="84"/>
      <c r="M254" s="85">
        <v>0</v>
      </c>
      <c r="N254" s="86">
        <v>0</v>
      </c>
      <c r="O254" s="82">
        <f t="shared" si="20"/>
        <v>0</v>
      </c>
      <c r="P254" s="69">
        <f t="shared" si="21"/>
        <v>0</v>
      </c>
      <c r="Q254" s="83">
        <f t="shared" si="12"/>
        <v>0</v>
      </c>
      <c r="R254" s="26" t="str">
        <f t="shared" si="22"/>
        <v>Error</v>
      </c>
    </row>
    <row r="255" spans="2:18" s="27" customFormat="1" x14ac:dyDescent="0.3">
      <c r="B255" s="139" t="s">
        <v>160</v>
      </c>
      <c r="C255" s="25" t="s">
        <v>16</v>
      </c>
      <c r="D255" s="141" t="str">
        <f t="shared" si="18"/>
        <v>Talpiot Academic College</v>
      </c>
      <c r="E255" s="141" t="str">
        <f t="shared" si="19"/>
        <v>Israel</v>
      </c>
      <c r="F255" s="139" t="s">
        <v>1245</v>
      </c>
      <c r="G255" s="139" t="s">
        <v>1215</v>
      </c>
      <c r="H255" s="142" t="s">
        <v>192</v>
      </c>
      <c r="I255" s="139" t="s">
        <v>535</v>
      </c>
      <c r="J255" s="139" t="s">
        <v>533</v>
      </c>
      <c r="K255" s="75">
        <v>42799</v>
      </c>
      <c r="L255" s="75">
        <v>42803</v>
      </c>
      <c r="M255" s="85">
        <v>5</v>
      </c>
      <c r="N255" s="86">
        <v>1697</v>
      </c>
      <c r="O255" s="82">
        <f t="shared" si="20"/>
        <v>275</v>
      </c>
      <c r="P255" s="69">
        <f t="shared" si="21"/>
        <v>600</v>
      </c>
      <c r="Q255" s="83">
        <f t="shared" si="12"/>
        <v>875</v>
      </c>
      <c r="R255" s="26" t="str">
        <f t="shared" si="22"/>
        <v/>
      </c>
    </row>
    <row r="256" spans="2:18" s="27" customFormat="1" x14ac:dyDescent="0.3">
      <c r="B256" s="139" t="s">
        <v>160</v>
      </c>
      <c r="C256" s="25" t="s">
        <v>16</v>
      </c>
      <c r="D256" s="141" t="str">
        <f t="shared" si="18"/>
        <v>Talpiot Academic College</v>
      </c>
      <c r="E256" s="141" t="str">
        <f t="shared" si="19"/>
        <v>Israel</v>
      </c>
      <c r="F256" s="139" t="s">
        <v>1246</v>
      </c>
      <c r="G256" s="139" t="s">
        <v>1218</v>
      </c>
      <c r="H256" s="142" t="s">
        <v>192</v>
      </c>
      <c r="I256" s="139" t="s">
        <v>535</v>
      </c>
      <c r="J256" s="143" t="s">
        <v>533</v>
      </c>
      <c r="K256" s="84">
        <v>42799</v>
      </c>
      <c r="L256" s="84">
        <v>42803</v>
      </c>
      <c r="M256" s="85">
        <v>5</v>
      </c>
      <c r="N256" s="86">
        <v>1697</v>
      </c>
      <c r="O256" s="82">
        <f t="shared" si="20"/>
        <v>275</v>
      </c>
      <c r="P256" s="69">
        <f t="shared" si="21"/>
        <v>600</v>
      </c>
      <c r="Q256" s="83">
        <f t="shared" si="12"/>
        <v>875</v>
      </c>
      <c r="R256" s="26" t="str">
        <f t="shared" si="22"/>
        <v/>
      </c>
    </row>
    <row r="257" spans="2:18" s="27" customFormat="1" x14ac:dyDescent="0.3">
      <c r="B257" s="139" t="s">
        <v>160</v>
      </c>
      <c r="C257" s="25" t="s">
        <v>16</v>
      </c>
      <c r="D257" s="141" t="str">
        <f t="shared" si="18"/>
        <v>Talpiot Academic College</v>
      </c>
      <c r="E257" s="141" t="str">
        <f t="shared" si="19"/>
        <v>Israel</v>
      </c>
      <c r="F257" s="139" t="s">
        <v>1247</v>
      </c>
      <c r="G257" s="139" t="s">
        <v>1215</v>
      </c>
      <c r="H257" s="142" t="s">
        <v>192</v>
      </c>
      <c r="I257" s="139" t="s">
        <v>535</v>
      </c>
      <c r="J257" s="143" t="s">
        <v>980</v>
      </c>
      <c r="K257" s="84">
        <v>42890</v>
      </c>
      <c r="L257" s="84">
        <v>42894</v>
      </c>
      <c r="M257" s="85">
        <v>5</v>
      </c>
      <c r="N257" s="86">
        <v>3268</v>
      </c>
      <c r="O257" s="82">
        <f t="shared" si="20"/>
        <v>530</v>
      </c>
      <c r="P257" s="69">
        <f t="shared" si="21"/>
        <v>600</v>
      </c>
      <c r="Q257" s="83">
        <f t="shared" si="12"/>
        <v>1130</v>
      </c>
      <c r="R257" s="26" t="str">
        <f t="shared" si="22"/>
        <v/>
      </c>
    </row>
    <row r="258" spans="2:18" s="27" customFormat="1" x14ac:dyDescent="0.3">
      <c r="B258" s="139" t="s">
        <v>160</v>
      </c>
      <c r="C258" s="25" t="s">
        <v>16</v>
      </c>
      <c r="D258" s="141" t="str">
        <f t="shared" si="18"/>
        <v>Talpiot Academic College</v>
      </c>
      <c r="E258" s="141" t="str">
        <f t="shared" si="19"/>
        <v>Israel</v>
      </c>
      <c r="F258" s="139" t="s">
        <v>1248</v>
      </c>
      <c r="G258" s="139" t="s">
        <v>1222</v>
      </c>
      <c r="H258" s="142" t="s">
        <v>192</v>
      </c>
      <c r="I258" s="139" t="s">
        <v>535</v>
      </c>
      <c r="J258" s="143" t="s">
        <v>980</v>
      </c>
      <c r="K258" s="84">
        <v>42890</v>
      </c>
      <c r="L258" s="84">
        <v>42894</v>
      </c>
      <c r="M258" s="85">
        <v>5</v>
      </c>
      <c r="N258" s="86">
        <v>3268</v>
      </c>
      <c r="O258" s="82">
        <f t="shared" si="20"/>
        <v>530</v>
      </c>
      <c r="P258" s="69">
        <f t="shared" si="21"/>
        <v>600</v>
      </c>
      <c r="Q258" s="83">
        <f t="shared" si="12"/>
        <v>1130</v>
      </c>
      <c r="R258" s="26" t="str">
        <f t="shared" si="22"/>
        <v/>
      </c>
    </row>
    <row r="259" spans="2:18" s="27" customFormat="1" x14ac:dyDescent="0.3">
      <c r="B259" s="139" t="s">
        <v>160</v>
      </c>
      <c r="C259" s="25" t="s">
        <v>16</v>
      </c>
      <c r="D259" s="141" t="str">
        <f t="shared" si="18"/>
        <v>Talpiot Academic College</v>
      </c>
      <c r="E259" s="141" t="str">
        <f t="shared" si="19"/>
        <v>Israel</v>
      </c>
      <c r="F259" s="139" t="s">
        <v>1249</v>
      </c>
      <c r="G259" s="139" t="s">
        <v>1215</v>
      </c>
      <c r="H259" s="142" t="s">
        <v>192</v>
      </c>
      <c r="I259" s="139" t="s">
        <v>535</v>
      </c>
      <c r="J259" s="143" t="s">
        <v>1250</v>
      </c>
      <c r="K259" s="84">
        <v>43045</v>
      </c>
      <c r="L259" s="84">
        <v>43049</v>
      </c>
      <c r="M259" s="85">
        <v>2</v>
      </c>
      <c r="N259" s="86">
        <v>25</v>
      </c>
      <c r="O259" s="82">
        <f t="shared" si="20"/>
        <v>0</v>
      </c>
      <c r="P259" s="69">
        <f t="shared" si="21"/>
        <v>240</v>
      </c>
      <c r="Q259" s="83">
        <f t="shared" si="12"/>
        <v>240</v>
      </c>
      <c r="R259" s="26" t="str">
        <f t="shared" si="22"/>
        <v/>
      </c>
    </row>
    <row r="260" spans="2:18" s="27" customFormat="1" x14ac:dyDescent="0.3">
      <c r="B260" s="139" t="s">
        <v>160</v>
      </c>
      <c r="C260" s="25" t="s">
        <v>16</v>
      </c>
      <c r="D260" s="141" t="str">
        <f t="shared" si="18"/>
        <v>Talpiot Academic College</v>
      </c>
      <c r="E260" s="141" t="str">
        <f t="shared" si="19"/>
        <v>Israel</v>
      </c>
      <c r="F260" s="139" t="s">
        <v>1251</v>
      </c>
      <c r="G260" s="139" t="s">
        <v>1218</v>
      </c>
      <c r="H260" s="142" t="s">
        <v>192</v>
      </c>
      <c r="I260" s="139" t="s">
        <v>535</v>
      </c>
      <c r="J260" s="143" t="s">
        <v>1250</v>
      </c>
      <c r="K260" s="84">
        <v>43045</v>
      </c>
      <c r="L260" s="84">
        <v>43049</v>
      </c>
      <c r="M260" s="85">
        <v>4</v>
      </c>
      <c r="N260" s="86">
        <v>25</v>
      </c>
      <c r="O260" s="82">
        <f t="shared" si="20"/>
        <v>0</v>
      </c>
      <c r="P260" s="69">
        <f t="shared" si="21"/>
        <v>480</v>
      </c>
      <c r="Q260" s="83">
        <f t="shared" si="12"/>
        <v>480</v>
      </c>
      <c r="R260" s="26" t="str">
        <f t="shared" si="22"/>
        <v/>
      </c>
    </row>
    <row r="261" spans="2:18" s="27" customFormat="1" x14ac:dyDescent="0.3">
      <c r="B261" s="139" t="s">
        <v>160</v>
      </c>
      <c r="C261" s="25" t="s">
        <v>16</v>
      </c>
      <c r="D261" s="141" t="str">
        <f t="shared" si="18"/>
        <v>Talpiot Academic College</v>
      </c>
      <c r="E261" s="141" t="str">
        <f t="shared" si="19"/>
        <v>Israel</v>
      </c>
      <c r="F261" s="139" t="s">
        <v>1252</v>
      </c>
      <c r="G261" s="139" t="s">
        <v>1222</v>
      </c>
      <c r="H261" s="142" t="s">
        <v>192</v>
      </c>
      <c r="I261" s="139" t="s">
        <v>535</v>
      </c>
      <c r="J261" s="143" t="s">
        <v>1250</v>
      </c>
      <c r="K261" s="84">
        <v>43045</v>
      </c>
      <c r="L261" s="84">
        <v>43049</v>
      </c>
      <c r="M261" s="85">
        <v>1</v>
      </c>
      <c r="N261" s="86">
        <v>25</v>
      </c>
      <c r="O261" s="82">
        <f t="shared" si="20"/>
        <v>0</v>
      </c>
      <c r="P261" s="69">
        <f t="shared" si="21"/>
        <v>120</v>
      </c>
      <c r="Q261" s="83">
        <f t="shared" si="12"/>
        <v>120</v>
      </c>
      <c r="R261" s="26" t="str">
        <f t="shared" si="22"/>
        <v/>
      </c>
    </row>
    <row r="262" spans="2:18" s="27" customFormat="1" x14ac:dyDescent="0.3">
      <c r="B262" s="139" t="s">
        <v>160</v>
      </c>
      <c r="C262" s="25" t="s">
        <v>16</v>
      </c>
      <c r="D262" s="141" t="str">
        <f t="shared" si="18"/>
        <v>Talpiot Academic College</v>
      </c>
      <c r="E262" s="141" t="str">
        <f t="shared" si="19"/>
        <v>Israel</v>
      </c>
      <c r="F262" s="139" t="s">
        <v>1253</v>
      </c>
      <c r="G262" s="139" t="s">
        <v>1254</v>
      </c>
      <c r="H262" s="142" t="s">
        <v>192</v>
      </c>
      <c r="I262" s="139" t="s">
        <v>535</v>
      </c>
      <c r="J262" s="143" t="s">
        <v>1250</v>
      </c>
      <c r="K262" s="84">
        <v>43045</v>
      </c>
      <c r="L262" s="84">
        <v>43049</v>
      </c>
      <c r="M262" s="85">
        <v>1</v>
      </c>
      <c r="N262" s="86">
        <v>25</v>
      </c>
      <c r="O262" s="82">
        <f t="shared" si="20"/>
        <v>0</v>
      </c>
      <c r="P262" s="69">
        <f t="shared" si="21"/>
        <v>120</v>
      </c>
      <c r="Q262" s="83">
        <f t="shared" si="12"/>
        <v>120</v>
      </c>
      <c r="R262" s="26" t="str">
        <f t="shared" si="22"/>
        <v/>
      </c>
    </row>
    <row r="263" spans="2:18" s="27" customFormat="1" x14ac:dyDescent="0.3">
      <c r="B263" s="139" t="s">
        <v>160</v>
      </c>
      <c r="C263" s="25" t="s">
        <v>16</v>
      </c>
      <c r="D263" s="141" t="str">
        <f t="shared" si="18"/>
        <v>Talpiot Academic College</v>
      </c>
      <c r="E263" s="141" t="str">
        <f t="shared" si="19"/>
        <v>Israel</v>
      </c>
      <c r="F263" s="139" t="s">
        <v>1255</v>
      </c>
      <c r="G263" s="139" t="s">
        <v>1215</v>
      </c>
      <c r="H263" s="142" t="s">
        <v>192</v>
      </c>
      <c r="I263" s="139" t="s">
        <v>535</v>
      </c>
      <c r="J263" s="143" t="s">
        <v>1256</v>
      </c>
      <c r="K263" s="84">
        <v>42702</v>
      </c>
      <c r="L263" s="84">
        <v>42703</v>
      </c>
      <c r="M263" s="85">
        <v>2</v>
      </c>
      <c r="N263" s="86">
        <v>7</v>
      </c>
      <c r="O263" s="82">
        <f t="shared" si="20"/>
        <v>0</v>
      </c>
      <c r="P263" s="69">
        <f t="shared" si="21"/>
        <v>240</v>
      </c>
      <c r="Q263" s="83">
        <f t="shared" si="12"/>
        <v>240</v>
      </c>
      <c r="R263" s="26" t="str">
        <f t="shared" si="22"/>
        <v/>
      </c>
    </row>
    <row r="264" spans="2:18" s="27" customFormat="1" x14ac:dyDescent="0.3">
      <c r="B264" s="139" t="s">
        <v>160</v>
      </c>
      <c r="C264" s="25" t="s">
        <v>16</v>
      </c>
      <c r="D264" s="141" t="str">
        <f t="shared" ref="D264:D300" si="23">IFERROR(IF(VLOOKUP(C264,PartnerN°Ref,2,FALSE)=0,"",VLOOKUP(C264,PartnerN°Ref,2,FALSE)),"")</f>
        <v>Talpiot Academic College</v>
      </c>
      <c r="E264" s="141" t="str">
        <f t="shared" ref="E264:E300" si="24">IFERROR(IF(VLOOKUP(C264,PartnerN°Ref,3,FALSE)=0,"",VLOOKUP(C264,PartnerN°Ref,3,FALSE)),"")</f>
        <v>Israel</v>
      </c>
      <c r="F264" s="139" t="s">
        <v>1257</v>
      </c>
      <c r="G264" s="139" t="s">
        <v>1218</v>
      </c>
      <c r="H264" s="142" t="s">
        <v>192</v>
      </c>
      <c r="I264" s="139" t="s">
        <v>535</v>
      </c>
      <c r="J264" s="143" t="s">
        <v>682</v>
      </c>
      <c r="K264" s="84">
        <v>42702</v>
      </c>
      <c r="L264" s="84">
        <v>42703</v>
      </c>
      <c r="M264" s="85">
        <v>2</v>
      </c>
      <c r="N264" s="86">
        <v>7</v>
      </c>
      <c r="O264" s="82">
        <f t="shared" ref="O264:O300" si="25">IF(R264="Error",0,IF(AND(N264&gt;99,N264&lt;500),180,0)+IF(AND(N264&gt;499,N264&lt;2000),275,0)+IF(AND(N264&gt;1999,N264&lt;3000),360,0)+IF(AND(N264&gt;2999,N264&lt;4000),530,0)+IF(AND(N264&gt;3999,N264&lt;8000),820,0)+IF(N264&gt;7999,1100,0))</f>
        <v>0</v>
      </c>
      <c r="P264" s="69">
        <f t="shared" ref="P264:P300" si="26">IF(R264="Error",0,IF(M264&gt;((L264-K264)+1),IF(AND(H264="Staff",((L264-K264)+1)&gt;0,((L264-K264)+1)&lt;15),(120*((L264-K264)+1)),IF(AND(H264="Staff",((L264-K264)+1)&gt;14,((L264-K264)+1)&lt;61),(1680+((((L264-K264)+1)-14)*70)),IF(AND(H264="Staff",((L264-K264)+1)&gt;60,((L264-K264)+1)&lt;91),(4900+((((L264-K264)+1)-60)*50)),IF(AND(H264="Staff",((L264-K264)+1)&gt;90),6400,IF(AND(H264="Student",((L264-K264)+1)&gt;0,((L264-K264)+1)&lt;15),(55*((L264-K264)+1)),IF(AND(H264="Student",((L264-K264)+1)&gt;14,((L264-K264)+1)&lt;91),(770+((((L264-K264)+1)-14)*40)),IF(AND(H264="Student",((L264-K264)+1)&gt;90),3810,0))))))),IF(AND(H264="Staff",M264&gt;0,M264&lt;15),(120*M264),IF(AND(H264="Staff",M264&gt;14,M264&lt;61),(1680+((M264-14)*70)),IF(AND(H264="Staff",M264&gt;60,M264&lt;91),(4900+((M264-60)*50)),IF(AND(H264="Staff",M264&gt;90),6400,IF(AND(H264="Student",M264&gt;0,M264&lt;15),(55*M264),IF(AND(H264="Student",M264&gt;14,M264&lt;91),(770+((M264-14)*40)),IF(AND(H264="Student",M264&gt;90),3810,0)))))))))</f>
        <v>240</v>
      </c>
      <c r="Q264" s="83">
        <f t="shared" si="12"/>
        <v>240</v>
      </c>
      <c r="R264" s="26" t="str">
        <f t="shared" ref="R264:R300" si="27">IF(OR(COUNTBLANK(B264:N264)&gt;0,COUNTIF(WorkPackage,B264)=0,COUNTIF(PartnerN°,C264)=0,COUNTIF(CountryALL,E264)=0,COUNTIF(Category2,H264)=0,(L264-K264)&lt;0,ISNUMBER(M264)=FALSE,IF(ISNUMBER(M264)=TRUE,M264=INT(M264*1)/1=FALSE),ISNUMBER(N264)=FALSE,IF(ISNUMBER(N264)=TRUE,N264=INT(N264*1)/1=FALSE)),"Error","")</f>
        <v/>
      </c>
    </row>
    <row r="265" spans="2:18" s="27" customFormat="1" x14ac:dyDescent="0.3">
      <c r="B265" s="139" t="s">
        <v>160</v>
      </c>
      <c r="C265" s="25" t="s">
        <v>16</v>
      </c>
      <c r="D265" s="141" t="str">
        <f t="shared" si="23"/>
        <v>Talpiot Academic College</v>
      </c>
      <c r="E265" s="141" t="str">
        <f t="shared" si="24"/>
        <v>Israel</v>
      </c>
      <c r="F265" s="139" t="s">
        <v>1258</v>
      </c>
      <c r="G265" s="139" t="s">
        <v>1254</v>
      </c>
      <c r="H265" s="142" t="s">
        <v>192</v>
      </c>
      <c r="I265" s="139" t="s">
        <v>535</v>
      </c>
      <c r="J265" s="143" t="s">
        <v>682</v>
      </c>
      <c r="K265" s="84">
        <v>42702</v>
      </c>
      <c r="L265" s="84">
        <v>42703</v>
      </c>
      <c r="M265" s="85">
        <v>2</v>
      </c>
      <c r="N265" s="86">
        <v>7</v>
      </c>
      <c r="O265" s="82">
        <f t="shared" si="25"/>
        <v>0</v>
      </c>
      <c r="P265" s="69">
        <f t="shared" si="26"/>
        <v>240</v>
      </c>
      <c r="Q265" s="83">
        <f t="shared" si="12"/>
        <v>240</v>
      </c>
      <c r="R265" s="26" t="str">
        <f t="shared" si="27"/>
        <v/>
      </c>
    </row>
    <row r="266" spans="2:18" s="27" customFormat="1" x14ac:dyDescent="0.3">
      <c r="B266" s="139" t="s">
        <v>160</v>
      </c>
      <c r="C266" s="25" t="s">
        <v>16</v>
      </c>
      <c r="D266" s="141" t="str">
        <f t="shared" si="23"/>
        <v>Talpiot Academic College</v>
      </c>
      <c r="E266" s="141" t="str">
        <f t="shared" si="24"/>
        <v>Israel</v>
      </c>
      <c r="F266" s="139" t="s">
        <v>1259</v>
      </c>
      <c r="G266" s="139" t="s">
        <v>1215</v>
      </c>
      <c r="H266" s="142" t="s">
        <v>192</v>
      </c>
      <c r="I266" s="139" t="s">
        <v>535</v>
      </c>
      <c r="J266" s="143" t="s">
        <v>990</v>
      </c>
      <c r="K266" s="84">
        <v>42942</v>
      </c>
      <c r="L266" s="84">
        <v>42943</v>
      </c>
      <c r="M266" s="85">
        <v>2</v>
      </c>
      <c r="N266" s="86">
        <v>6</v>
      </c>
      <c r="O266" s="82">
        <f t="shared" si="25"/>
        <v>0</v>
      </c>
      <c r="P266" s="69">
        <f t="shared" si="26"/>
        <v>240</v>
      </c>
      <c r="Q266" s="83">
        <f t="shared" si="12"/>
        <v>240</v>
      </c>
      <c r="R266" s="26" t="str">
        <f t="shared" si="27"/>
        <v/>
      </c>
    </row>
    <row r="267" spans="2:18" s="27" customFormat="1" x14ac:dyDescent="0.3">
      <c r="B267" s="139" t="s">
        <v>160</v>
      </c>
      <c r="C267" s="25" t="s">
        <v>16</v>
      </c>
      <c r="D267" s="141" t="str">
        <f t="shared" si="23"/>
        <v>Talpiot Academic College</v>
      </c>
      <c r="E267" s="141" t="str">
        <f t="shared" si="24"/>
        <v>Israel</v>
      </c>
      <c r="F267" s="139" t="s">
        <v>1260</v>
      </c>
      <c r="G267" s="139" t="s">
        <v>1218</v>
      </c>
      <c r="H267" s="142" t="s">
        <v>192</v>
      </c>
      <c r="I267" s="139" t="s">
        <v>535</v>
      </c>
      <c r="J267" s="143" t="s">
        <v>990</v>
      </c>
      <c r="K267" s="84">
        <v>42942</v>
      </c>
      <c r="L267" s="84">
        <v>42943</v>
      </c>
      <c r="M267" s="85">
        <v>2</v>
      </c>
      <c r="N267" s="86">
        <v>6</v>
      </c>
      <c r="O267" s="82">
        <f t="shared" si="25"/>
        <v>0</v>
      </c>
      <c r="P267" s="69">
        <f t="shared" si="26"/>
        <v>240</v>
      </c>
      <c r="Q267" s="83">
        <f t="shared" si="12"/>
        <v>240</v>
      </c>
      <c r="R267" s="26" t="str">
        <f t="shared" si="27"/>
        <v/>
      </c>
    </row>
    <row r="268" spans="2:18" s="27" customFormat="1" x14ac:dyDescent="0.3">
      <c r="B268" s="139" t="s">
        <v>160</v>
      </c>
      <c r="C268" s="25" t="s">
        <v>16</v>
      </c>
      <c r="D268" s="141" t="str">
        <f t="shared" si="23"/>
        <v>Talpiot Academic College</v>
      </c>
      <c r="E268" s="141" t="str">
        <f t="shared" si="24"/>
        <v>Israel</v>
      </c>
      <c r="F268" s="139" t="s">
        <v>1261</v>
      </c>
      <c r="G268" s="139" t="s">
        <v>1222</v>
      </c>
      <c r="H268" s="142" t="s">
        <v>192</v>
      </c>
      <c r="I268" s="139" t="s">
        <v>535</v>
      </c>
      <c r="J268" s="143" t="s">
        <v>990</v>
      </c>
      <c r="K268" s="84">
        <v>42942</v>
      </c>
      <c r="L268" s="84">
        <v>42943</v>
      </c>
      <c r="M268" s="85">
        <v>2</v>
      </c>
      <c r="N268" s="86">
        <v>6</v>
      </c>
      <c r="O268" s="82">
        <f t="shared" si="25"/>
        <v>0</v>
      </c>
      <c r="P268" s="69">
        <f t="shared" si="26"/>
        <v>240</v>
      </c>
      <c r="Q268" s="83">
        <f t="shared" si="12"/>
        <v>240</v>
      </c>
      <c r="R268" s="26" t="str">
        <f t="shared" si="27"/>
        <v/>
      </c>
    </row>
    <row r="269" spans="2:18" s="27" customFormat="1" x14ac:dyDescent="0.3">
      <c r="B269" s="139" t="s">
        <v>161</v>
      </c>
      <c r="C269" s="25" t="s">
        <v>16</v>
      </c>
      <c r="D269" s="141" t="str">
        <f t="shared" si="23"/>
        <v>Talpiot Academic College</v>
      </c>
      <c r="E269" s="141" t="str">
        <f t="shared" si="24"/>
        <v>Israel</v>
      </c>
      <c r="F269" s="139" t="s">
        <v>1262</v>
      </c>
      <c r="G269" s="139" t="s">
        <v>1254</v>
      </c>
      <c r="H269" s="142" t="s">
        <v>192</v>
      </c>
      <c r="I269" s="139" t="s">
        <v>535</v>
      </c>
      <c r="J269" s="143" t="s">
        <v>990</v>
      </c>
      <c r="K269" s="84">
        <v>42942</v>
      </c>
      <c r="L269" s="84">
        <v>42943</v>
      </c>
      <c r="M269" s="85">
        <v>2</v>
      </c>
      <c r="N269" s="86">
        <v>6</v>
      </c>
      <c r="O269" s="82">
        <f t="shared" si="25"/>
        <v>0</v>
      </c>
      <c r="P269" s="69">
        <f t="shared" si="26"/>
        <v>240</v>
      </c>
      <c r="Q269" s="83">
        <f t="shared" si="12"/>
        <v>240</v>
      </c>
      <c r="R269" s="26" t="str">
        <f t="shared" si="27"/>
        <v/>
      </c>
    </row>
    <row r="270" spans="2:18" s="27" customFormat="1" x14ac:dyDescent="0.3">
      <c r="B270" s="139" t="s">
        <v>162</v>
      </c>
      <c r="C270" s="25" t="s">
        <v>16</v>
      </c>
      <c r="D270" s="141" t="str">
        <f t="shared" si="23"/>
        <v>Talpiot Academic College</v>
      </c>
      <c r="E270" s="141" t="str">
        <f t="shared" si="24"/>
        <v>Israel</v>
      </c>
      <c r="F270" s="139" t="s">
        <v>1263</v>
      </c>
      <c r="G270" s="139" t="s">
        <v>1215</v>
      </c>
      <c r="H270" s="142" t="s">
        <v>192</v>
      </c>
      <c r="I270" s="139" t="s">
        <v>535</v>
      </c>
      <c r="J270" s="143" t="s">
        <v>682</v>
      </c>
      <c r="K270" s="84">
        <v>42754</v>
      </c>
      <c r="L270" s="84">
        <v>42754</v>
      </c>
      <c r="M270" s="85">
        <v>1</v>
      </c>
      <c r="N270" s="86">
        <v>7</v>
      </c>
      <c r="O270" s="82">
        <f t="shared" si="25"/>
        <v>0</v>
      </c>
      <c r="P270" s="69">
        <f t="shared" si="26"/>
        <v>120</v>
      </c>
      <c r="Q270" s="83">
        <f t="shared" si="12"/>
        <v>120</v>
      </c>
      <c r="R270" s="26" t="str">
        <f t="shared" si="27"/>
        <v/>
      </c>
    </row>
    <row r="271" spans="2:18" s="27" customFormat="1" x14ac:dyDescent="0.3">
      <c r="B271" s="139" t="s">
        <v>162</v>
      </c>
      <c r="C271" s="25" t="s">
        <v>16</v>
      </c>
      <c r="D271" s="141" t="str">
        <f t="shared" si="23"/>
        <v>Talpiot Academic College</v>
      </c>
      <c r="E271" s="141" t="str">
        <f t="shared" si="24"/>
        <v>Israel</v>
      </c>
      <c r="F271" s="139" t="s">
        <v>1264</v>
      </c>
      <c r="G271" s="139" t="s">
        <v>1218</v>
      </c>
      <c r="H271" s="142" t="s">
        <v>192</v>
      </c>
      <c r="I271" s="139" t="s">
        <v>535</v>
      </c>
      <c r="J271" s="143" t="s">
        <v>682</v>
      </c>
      <c r="K271" s="84">
        <v>42754</v>
      </c>
      <c r="L271" s="84">
        <v>42754</v>
      </c>
      <c r="M271" s="85">
        <v>1</v>
      </c>
      <c r="N271" s="86">
        <v>7</v>
      </c>
      <c r="O271" s="82">
        <f t="shared" si="25"/>
        <v>0</v>
      </c>
      <c r="P271" s="69">
        <f t="shared" si="26"/>
        <v>120</v>
      </c>
      <c r="Q271" s="83">
        <f t="shared" si="12"/>
        <v>120</v>
      </c>
      <c r="R271" s="26" t="str">
        <f t="shared" si="27"/>
        <v/>
      </c>
    </row>
    <row r="272" spans="2:18" s="27" customFormat="1" x14ac:dyDescent="0.3">
      <c r="B272" s="139" t="s">
        <v>162</v>
      </c>
      <c r="C272" s="25" t="s">
        <v>16</v>
      </c>
      <c r="D272" s="141" t="str">
        <f t="shared" si="23"/>
        <v>Talpiot Academic College</v>
      </c>
      <c r="E272" s="141" t="str">
        <f t="shared" si="24"/>
        <v>Israel</v>
      </c>
      <c r="F272" s="139" t="s">
        <v>1265</v>
      </c>
      <c r="G272" s="139" t="s">
        <v>1222</v>
      </c>
      <c r="H272" s="142" t="s">
        <v>192</v>
      </c>
      <c r="I272" s="139" t="s">
        <v>535</v>
      </c>
      <c r="J272" s="143" t="s">
        <v>682</v>
      </c>
      <c r="K272" s="84">
        <v>42754</v>
      </c>
      <c r="L272" s="84">
        <v>42754</v>
      </c>
      <c r="M272" s="85">
        <v>1</v>
      </c>
      <c r="N272" s="86">
        <v>7</v>
      </c>
      <c r="O272" s="82">
        <f t="shared" si="25"/>
        <v>0</v>
      </c>
      <c r="P272" s="69">
        <f t="shared" si="26"/>
        <v>120</v>
      </c>
      <c r="Q272" s="83">
        <f t="shared" si="12"/>
        <v>120</v>
      </c>
      <c r="R272" s="26" t="str">
        <f t="shared" si="27"/>
        <v/>
      </c>
    </row>
    <row r="273" spans="2:18" s="27" customFormat="1" x14ac:dyDescent="0.3">
      <c r="B273" s="139" t="s">
        <v>162</v>
      </c>
      <c r="C273" s="25" t="s">
        <v>16</v>
      </c>
      <c r="D273" s="141" t="str">
        <f t="shared" si="23"/>
        <v>Talpiot Academic College</v>
      </c>
      <c r="E273" s="141" t="str">
        <f t="shared" si="24"/>
        <v>Israel</v>
      </c>
      <c r="F273" s="139" t="s">
        <v>1266</v>
      </c>
      <c r="G273" s="139" t="s">
        <v>1215</v>
      </c>
      <c r="H273" s="142" t="s">
        <v>192</v>
      </c>
      <c r="I273" s="139" t="s">
        <v>535</v>
      </c>
      <c r="J273" s="143" t="s">
        <v>682</v>
      </c>
      <c r="K273" s="84">
        <v>42789</v>
      </c>
      <c r="L273" s="84">
        <v>42789</v>
      </c>
      <c r="M273" s="85">
        <v>1</v>
      </c>
      <c r="N273" s="86">
        <v>7</v>
      </c>
      <c r="O273" s="82">
        <f t="shared" si="25"/>
        <v>0</v>
      </c>
      <c r="P273" s="69">
        <f t="shared" si="26"/>
        <v>120</v>
      </c>
      <c r="Q273" s="83">
        <f t="shared" si="12"/>
        <v>120</v>
      </c>
      <c r="R273" s="26" t="str">
        <f t="shared" si="27"/>
        <v/>
      </c>
    </row>
    <row r="274" spans="2:18" s="27" customFormat="1" x14ac:dyDescent="0.3">
      <c r="B274" s="139" t="s">
        <v>162</v>
      </c>
      <c r="C274" s="25" t="s">
        <v>16</v>
      </c>
      <c r="D274" s="141" t="str">
        <f t="shared" si="23"/>
        <v>Talpiot Academic College</v>
      </c>
      <c r="E274" s="141" t="str">
        <f t="shared" si="24"/>
        <v>Israel</v>
      </c>
      <c r="F274" s="139" t="s">
        <v>1267</v>
      </c>
      <c r="G274" s="139" t="s">
        <v>1218</v>
      </c>
      <c r="H274" s="142" t="s">
        <v>192</v>
      </c>
      <c r="I274" s="139" t="s">
        <v>535</v>
      </c>
      <c r="J274" s="143" t="s">
        <v>682</v>
      </c>
      <c r="K274" s="84">
        <v>42789</v>
      </c>
      <c r="L274" s="84">
        <v>42789</v>
      </c>
      <c r="M274" s="85">
        <v>1</v>
      </c>
      <c r="N274" s="86">
        <v>7</v>
      </c>
      <c r="O274" s="82">
        <f t="shared" si="25"/>
        <v>0</v>
      </c>
      <c r="P274" s="69">
        <f t="shared" si="26"/>
        <v>120</v>
      </c>
      <c r="Q274" s="83">
        <f t="shared" si="12"/>
        <v>120</v>
      </c>
      <c r="R274" s="26" t="str">
        <f t="shared" si="27"/>
        <v/>
      </c>
    </row>
    <row r="275" spans="2:18" s="27" customFormat="1" x14ac:dyDescent="0.3">
      <c r="B275" s="139" t="s">
        <v>162</v>
      </c>
      <c r="C275" s="25" t="s">
        <v>16</v>
      </c>
      <c r="D275" s="141" t="str">
        <f t="shared" si="23"/>
        <v>Talpiot Academic College</v>
      </c>
      <c r="E275" s="141" t="str">
        <f t="shared" si="24"/>
        <v>Israel</v>
      </c>
      <c r="F275" s="139" t="s">
        <v>1268</v>
      </c>
      <c r="G275" s="139" t="s">
        <v>1215</v>
      </c>
      <c r="H275" s="142" t="s">
        <v>192</v>
      </c>
      <c r="I275" s="139" t="s">
        <v>535</v>
      </c>
      <c r="J275" s="143" t="s">
        <v>682</v>
      </c>
      <c r="K275" s="84">
        <v>42831</v>
      </c>
      <c r="L275" s="84">
        <v>42831</v>
      </c>
      <c r="M275" s="85">
        <v>1</v>
      </c>
      <c r="N275" s="86">
        <v>7</v>
      </c>
      <c r="O275" s="82">
        <f t="shared" si="25"/>
        <v>0</v>
      </c>
      <c r="P275" s="69">
        <f t="shared" si="26"/>
        <v>120</v>
      </c>
      <c r="Q275" s="83">
        <f t="shared" si="12"/>
        <v>120</v>
      </c>
      <c r="R275" s="26" t="str">
        <f t="shared" si="27"/>
        <v/>
      </c>
    </row>
    <row r="276" spans="2:18" s="27" customFormat="1" x14ac:dyDescent="0.3">
      <c r="B276" s="139" t="s">
        <v>162</v>
      </c>
      <c r="C276" s="25" t="s">
        <v>16</v>
      </c>
      <c r="D276" s="141" t="str">
        <f t="shared" si="23"/>
        <v>Talpiot Academic College</v>
      </c>
      <c r="E276" s="141" t="str">
        <f t="shared" si="24"/>
        <v>Israel</v>
      </c>
      <c r="F276" s="139" t="s">
        <v>1269</v>
      </c>
      <c r="G276" s="139" t="s">
        <v>1218</v>
      </c>
      <c r="H276" s="142" t="s">
        <v>192</v>
      </c>
      <c r="I276" s="139" t="s">
        <v>535</v>
      </c>
      <c r="J276" s="143" t="s">
        <v>682</v>
      </c>
      <c r="K276" s="84">
        <v>42831</v>
      </c>
      <c r="L276" s="84">
        <v>42831</v>
      </c>
      <c r="M276" s="85">
        <v>1</v>
      </c>
      <c r="N276" s="86">
        <v>7</v>
      </c>
      <c r="O276" s="82">
        <f t="shared" si="25"/>
        <v>0</v>
      </c>
      <c r="P276" s="69">
        <f t="shared" si="26"/>
        <v>120</v>
      </c>
      <c r="Q276" s="83">
        <f t="shared" si="12"/>
        <v>120</v>
      </c>
      <c r="R276" s="26" t="str">
        <f t="shared" si="27"/>
        <v/>
      </c>
    </row>
    <row r="277" spans="2:18" s="27" customFormat="1" x14ac:dyDescent="0.3">
      <c r="B277" s="139" t="s">
        <v>162</v>
      </c>
      <c r="C277" s="25" t="s">
        <v>16</v>
      </c>
      <c r="D277" s="141" t="str">
        <f t="shared" si="23"/>
        <v>Talpiot Academic College</v>
      </c>
      <c r="E277" s="141" t="str">
        <f t="shared" si="24"/>
        <v>Israel</v>
      </c>
      <c r="F277" s="139" t="s">
        <v>1270</v>
      </c>
      <c r="G277" s="139" t="s">
        <v>1222</v>
      </c>
      <c r="H277" s="142" t="s">
        <v>192</v>
      </c>
      <c r="I277" s="139" t="s">
        <v>535</v>
      </c>
      <c r="J277" s="143" t="s">
        <v>682</v>
      </c>
      <c r="K277" s="84">
        <v>42831</v>
      </c>
      <c r="L277" s="84">
        <v>42831</v>
      </c>
      <c r="M277" s="85">
        <v>1</v>
      </c>
      <c r="N277" s="86">
        <v>7</v>
      </c>
      <c r="O277" s="82">
        <f t="shared" si="25"/>
        <v>0</v>
      </c>
      <c r="P277" s="69">
        <f t="shared" si="26"/>
        <v>120</v>
      </c>
      <c r="Q277" s="83">
        <f t="shared" si="12"/>
        <v>120</v>
      </c>
      <c r="R277" s="26" t="str">
        <f t="shared" si="27"/>
        <v/>
      </c>
    </row>
    <row r="278" spans="2:18" s="27" customFormat="1" x14ac:dyDescent="0.3">
      <c r="B278" s="139" t="s">
        <v>160</v>
      </c>
      <c r="C278" s="25" t="s">
        <v>16</v>
      </c>
      <c r="D278" s="141" t="str">
        <f t="shared" si="23"/>
        <v>Talpiot Academic College</v>
      </c>
      <c r="E278" s="141" t="str">
        <f t="shared" si="24"/>
        <v>Israel</v>
      </c>
      <c r="F278" s="139" t="s">
        <v>1271</v>
      </c>
      <c r="G278" s="139" t="s">
        <v>1215</v>
      </c>
      <c r="H278" s="142" t="s">
        <v>192</v>
      </c>
      <c r="I278" s="139" t="s">
        <v>535</v>
      </c>
      <c r="J278" s="143" t="s">
        <v>682</v>
      </c>
      <c r="K278" s="84">
        <v>42859</v>
      </c>
      <c r="L278" s="84">
        <v>42859</v>
      </c>
      <c r="M278" s="85">
        <v>1</v>
      </c>
      <c r="N278" s="86">
        <v>7</v>
      </c>
      <c r="O278" s="82">
        <f t="shared" si="25"/>
        <v>0</v>
      </c>
      <c r="P278" s="69">
        <f t="shared" si="26"/>
        <v>120</v>
      </c>
      <c r="Q278" s="83">
        <f t="shared" si="12"/>
        <v>120</v>
      </c>
      <c r="R278" s="26" t="str">
        <f t="shared" si="27"/>
        <v/>
      </c>
    </row>
    <row r="279" spans="2:18" s="27" customFormat="1" x14ac:dyDescent="0.3">
      <c r="B279" s="139" t="s">
        <v>160</v>
      </c>
      <c r="C279" s="25" t="s">
        <v>16</v>
      </c>
      <c r="D279" s="141" t="str">
        <f t="shared" si="23"/>
        <v>Talpiot Academic College</v>
      </c>
      <c r="E279" s="141" t="str">
        <f t="shared" si="24"/>
        <v>Israel</v>
      </c>
      <c r="F279" s="139" t="s">
        <v>1272</v>
      </c>
      <c r="G279" s="139" t="s">
        <v>1218</v>
      </c>
      <c r="H279" s="142" t="s">
        <v>192</v>
      </c>
      <c r="I279" s="139" t="s">
        <v>535</v>
      </c>
      <c r="J279" s="143" t="s">
        <v>682</v>
      </c>
      <c r="K279" s="84">
        <v>42859</v>
      </c>
      <c r="L279" s="84">
        <v>42859</v>
      </c>
      <c r="M279" s="85">
        <v>1</v>
      </c>
      <c r="N279" s="86">
        <v>7</v>
      </c>
      <c r="O279" s="82">
        <f t="shared" si="25"/>
        <v>0</v>
      </c>
      <c r="P279" s="69">
        <f t="shared" si="26"/>
        <v>120</v>
      </c>
      <c r="Q279" s="83">
        <f t="shared" si="12"/>
        <v>120</v>
      </c>
      <c r="R279" s="26" t="str">
        <f t="shared" si="27"/>
        <v/>
      </c>
    </row>
    <row r="280" spans="2:18" s="27" customFormat="1" x14ac:dyDescent="0.3">
      <c r="B280" s="139" t="s">
        <v>160</v>
      </c>
      <c r="C280" s="25" t="s">
        <v>16</v>
      </c>
      <c r="D280" s="141" t="str">
        <f t="shared" si="23"/>
        <v>Talpiot Academic College</v>
      </c>
      <c r="E280" s="141" t="str">
        <f t="shared" si="24"/>
        <v>Israel</v>
      </c>
      <c r="F280" s="139" t="s">
        <v>1273</v>
      </c>
      <c r="G280" s="139" t="s">
        <v>1222</v>
      </c>
      <c r="H280" s="142" t="s">
        <v>192</v>
      </c>
      <c r="I280" s="139" t="s">
        <v>535</v>
      </c>
      <c r="J280" s="143" t="s">
        <v>682</v>
      </c>
      <c r="K280" s="84">
        <v>42859</v>
      </c>
      <c r="L280" s="84">
        <v>42859</v>
      </c>
      <c r="M280" s="85">
        <v>1</v>
      </c>
      <c r="N280" s="86">
        <v>7</v>
      </c>
      <c r="O280" s="82">
        <f t="shared" si="25"/>
        <v>0</v>
      </c>
      <c r="P280" s="69">
        <f t="shared" si="26"/>
        <v>120</v>
      </c>
      <c r="Q280" s="83">
        <f t="shared" si="12"/>
        <v>120</v>
      </c>
      <c r="R280" s="26" t="str">
        <f t="shared" si="27"/>
        <v/>
      </c>
    </row>
    <row r="281" spans="2:18" s="27" customFormat="1" x14ac:dyDescent="0.3">
      <c r="B281" s="139" t="s">
        <v>162</v>
      </c>
      <c r="C281" s="25" t="s">
        <v>16</v>
      </c>
      <c r="D281" s="141" t="str">
        <f t="shared" si="23"/>
        <v>Talpiot Academic College</v>
      </c>
      <c r="E281" s="141" t="str">
        <f t="shared" si="24"/>
        <v>Israel</v>
      </c>
      <c r="F281" s="139" t="s">
        <v>1274</v>
      </c>
      <c r="G281" s="139" t="s">
        <v>1218</v>
      </c>
      <c r="H281" s="142" t="s">
        <v>192</v>
      </c>
      <c r="I281" s="139" t="s">
        <v>535</v>
      </c>
      <c r="J281" s="143" t="s">
        <v>682</v>
      </c>
      <c r="K281" s="84">
        <v>42901</v>
      </c>
      <c r="L281" s="84">
        <v>42901</v>
      </c>
      <c r="M281" s="85">
        <v>1</v>
      </c>
      <c r="N281" s="86">
        <v>7</v>
      </c>
      <c r="O281" s="82">
        <f t="shared" si="25"/>
        <v>0</v>
      </c>
      <c r="P281" s="69">
        <f t="shared" si="26"/>
        <v>120</v>
      </c>
      <c r="Q281" s="83">
        <f t="shared" si="12"/>
        <v>120</v>
      </c>
      <c r="R281" s="26" t="str">
        <f t="shared" si="27"/>
        <v/>
      </c>
    </row>
    <row r="282" spans="2:18" s="27" customFormat="1" x14ac:dyDescent="0.3">
      <c r="B282" s="139" t="s">
        <v>162</v>
      </c>
      <c r="C282" s="25" t="s">
        <v>16</v>
      </c>
      <c r="D282" s="141" t="str">
        <f t="shared" si="23"/>
        <v>Talpiot Academic College</v>
      </c>
      <c r="E282" s="141" t="str">
        <f t="shared" si="24"/>
        <v>Israel</v>
      </c>
      <c r="F282" s="139" t="s">
        <v>1275</v>
      </c>
      <c r="G282" s="139" t="s">
        <v>1218</v>
      </c>
      <c r="H282" s="142" t="s">
        <v>192</v>
      </c>
      <c r="I282" s="139" t="s">
        <v>535</v>
      </c>
      <c r="J282" s="143" t="s">
        <v>682</v>
      </c>
      <c r="K282" s="84">
        <v>43034</v>
      </c>
      <c r="L282" s="84">
        <v>43034</v>
      </c>
      <c r="M282" s="85">
        <v>1</v>
      </c>
      <c r="N282" s="86">
        <v>7</v>
      </c>
      <c r="O282" s="82">
        <f t="shared" si="25"/>
        <v>0</v>
      </c>
      <c r="P282" s="69">
        <f t="shared" si="26"/>
        <v>120</v>
      </c>
      <c r="Q282" s="83">
        <f t="shared" si="12"/>
        <v>120</v>
      </c>
      <c r="R282" s="26" t="str">
        <f t="shared" si="27"/>
        <v/>
      </c>
    </row>
    <row r="283" spans="2:18" s="27" customFormat="1" x14ac:dyDescent="0.3">
      <c r="B283" s="139" t="s">
        <v>162</v>
      </c>
      <c r="C283" s="25" t="s">
        <v>16</v>
      </c>
      <c r="D283" s="141" t="str">
        <f t="shared" si="23"/>
        <v>Talpiot Academic College</v>
      </c>
      <c r="E283" s="141" t="str">
        <f t="shared" si="24"/>
        <v>Israel</v>
      </c>
      <c r="F283" s="139" t="s">
        <v>1276</v>
      </c>
      <c r="G283" s="139" t="s">
        <v>1218</v>
      </c>
      <c r="H283" s="142" t="s">
        <v>192</v>
      </c>
      <c r="I283" s="139" t="s">
        <v>535</v>
      </c>
      <c r="J283" s="143" t="s">
        <v>991</v>
      </c>
      <c r="K283" s="84">
        <v>43090</v>
      </c>
      <c r="L283" s="84">
        <v>43090</v>
      </c>
      <c r="M283" s="85">
        <v>1</v>
      </c>
      <c r="N283" s="86">
        <v>85</v>
      </c>
      <c r="O283" s="82">
        <f t="shared" si="25"/>
        <v>0</v>
      </c>
      <c r="P283" s="69">
        <f t="shared" si="26"/>
        <v>120</v>
      </c>
      <c r="Q283" s="83">
        <f t="shared" si="12"/>
        <v>120</v>
      </c>
      <c r="R283" s="26" t="str">
        <f t="shared" si="27"/>
        <v/>
      </c>
    </row>
    <row r="284" spans="2:18" s="27" customFormat="1" x14ac:dyDescent="0.3">
      <c r="B284" s="139" t="s">
        <v>211</v>
      </c>
      <c r="C284" s="25" t="s">
        <v>16</v>
      </c>
      <c r="D284" s="141" t="str">
        <f t="shared" si="23"/>
        <v>Talpiot Academic College</v>
      </c>
      <c r="E284" s="141" t="str">
        <f t="shared" si="24"/>
        <v>Israel</v>
      </c>
      <c r="F284" s="139" t="s">
        <v>1277</v>
      </c>
      <c r="G284" s="139" t="s">
        <v>1215</v>
      </c>
      <c r="H284" s="142" t="s">
        <v>192</v>
      </c>
      <c r="I284" s="139" t="s">
        <v>535</v>
      </c>
      <c r="J284" s="143" t="s">
        <v>682</v>
      </c>
      <c r="K284" s="84">
        <v>43139</v>
      </c>
      <c r="L284" s="84">
        <v>43139</v>
      </c>
      <c r="M284" s="85">
        <v>1</v>
      </c>
      <c r="N284" s="86">
        <v>7</v>
      </c>
      <c r="O284" s="82">
        <f t="shared" si="25"/>
        <v>0</v>
      </c>
      <c r="P284" s="69">
        <f t="shared" si="26"/>
        <v>120</v>
      </c>
      <c r="Q284" s="83">
        <f t="shared" si="12"/>
        <v>120</v>
      </c>
      <c r="R284" s="26" t="str">
        <f t="shared" si="27"/>
        <v/>
      </c>
    </row>
    <row r="285" spans="2:18" s="27" customFormat="1" x14ac:dyDescent="0.3">
      <c r="B285" s="139" t="s">
        <v>211</v>
      </c>
      <c r="C285" s="25" t="s">
        <v>16</v>
      </c>
      <c r="D285" s="141" t="str">
        <f t="shared" si="23"/>
        <v>Talpiot Academic College</v>
      </c>
      <c r="E285" s="141" t="str">
        <f t="shared" si="24"/>
        <v>Israel</v>
      </c>
      <c r="F285" s="139" t="s">
        <v>1278</v>
      </c>
      <c r="G285" s="139" t="s">
        <v>1218</v>
      </c>
      <c r="H285" s="142" t="s">
        <v>192</v>
      </c>
      <c r="I285" s="139" t="s">
        <v>535</v>
      </c>
      <c r="J285" s="143" t="s">
        <v>682</v>
      </c>
      <c r="K285" s="84">
        <v>43139</v>
      </c>
      <c r="L285" s="84">
        <v>43139</v>
      </c>
      <c r="M285" s="85">
        <v>1</v>
      </c>
      <c r="N285" s="86">
        <v>7</v>
      </c>
      <c r="O285" s="82">
        <f t="shared" si="25"/>
        <v>0</v>
      </c>
      <c r="P285" s="69">
        <f t="shared" si="26"/>
        <v>120</v>
      </c>
      <c r="Q285" s="83">
        <f t="shared" si="12"/>
        <v>120</v>
      </c>
      <c r="R285" s="26" t="str">
        <f t="shared" si="27"/>
        <v/>
      </c>
    </row>
    <row r="286" spans="2:18" s="27" customFormat="1" x14ac:dyDescent="0.3">
      <c r="B286" s="139" t="s">
        <v>211</v>
      </c>
      <c r="C286" s="25" t="s">
        <v>16</v>
      </c>
      <c r="D286" s="141" t="str">
        <f t="shared" si="23"/>
        <v>Talpiot Academic College</v>
      </c>
      <c r="E286" s="141" t="str">
        <f t="shared" si="24"/>
        <v>Israel</v>
      </c>
      <c r="F286" s="139" t="s">
        <v>1279</v>
      </c>
      <c r="G286" s="139" t="s">
        <v>1218</v>
      </c>
      <c r="H286" s="142" t="s">
        <v>192</v>
      </c>
      <c r="I286" s="139" t="s">
        <v>535</v>
      </c>
      <c r="J286" s="143" t="s">
        <v>682</v>
      </c>
      <c r="K286" s="84">
        <v>43146</v>
      </c>
      <c r="L286" s="84">
        <v>43146</v>
      </c>
      <c r="M286" s="85">
        <v>1</v>
      </c>
      <c r="N286" s="86">
        <v>7</v>
      </c>
      <c r="O286" s="82">
        <f t="shared" si="25"/>
        <v>0</v>
      </c>
      <c r="P286" s="69">
        <f t="shared" si="26"/>
        <v>120</v>
      </c>
      <c r="Q286" s="83">
        <f t="shared" si="12"/>
        <v>120</v>
      </c>
      <c r="R286" s="26" t="str">
        <f t="shared" si="27"/>
        <v/>
      </c>
    </row>
    <row r="287" spans="2:18" s="27" customFormat="1" x14ac:dyDescent="0.3">
      <c r="B287" s="139" t="s">
        <v>160</v>
      </c>
      <c r="C287" s="25" t="s">
        <v>16</v>
      </c>
      <c r="D287" s="141" t="str">
        <f t="shared" si="23"/>
        <v>Talpiot Academic College</v>
      </c>
      <c r="E287" s="141" t="str">
        <f t="shared" si="24"/>
        <v>Israel</v>
      </c>
      <c r="F287" s="139" t="s">
        <v>1280</v>
      </c>
      <c r="G287" s="139" t="s">
        <v>1215</v>
      </c>
      <c r="H287" s="142" t="s">
        <v>192</v>
      </c>
      <c r="I287" s="139" t="s">
        <v>535</v>
      </c>
      <c r="J287" s="139" t="s">
        <v>1281</v>
      </c>
      <c r="K287" s="75">
        <v>43173</v>
      </c>
      <c r="L287" s="75">
        <v>43181</v>
      </c>
      <c r="M287" s="85">
        <v>5</v>
      </c>
      <c r="N287" s="86">
        <v>3750</v>
      </c>
      <c r="O287" s="82">
        <f t="shared" si="25"/>
        <v>530</v>
      </c>
      <c r="P287" s="69">
        <f t="shared" si="26"/>
        <v>600</v>
      </c>
      <c r="Q287" s="83">
        <f t="shared" si="12"/>
        <v>1130</v>
      </c>
      <c r="R287" s="26" t="str">
        <f t="shared" si="27"/>
        <v/>
      </c>
    </row>
    <row r="288" spans="2:18" s="27" customFormat="1" x14ac:dyDescent="0.3">
      <c r="B288" s="139" t="s">
        <v>160</v>
      </c>
      <c r="C288" s="25" t="s">
        <v>16</v>
      </c>
      <c r="D288" s="141" t="str">
        <f t="shared" si="23"/>
        <v>Talpiot Academic College</v>
      </c>
      <c r="E288" s="141" t="str">
        <f t="shared" si="24"/>
        <v>Israel</v>
      </c>
      <c r="F288" s="139" t="s">
        <v>1282</v>
      </c>
      <c r="G288" s="139" t="s">
        <v>1218</v>
      </c>
      <c r="H288" s="142" t="s">
        <v>192</v>
      </c>
      <c r="I288" s="139" t="s">
        <v>535</v>
      </c>
      <c r="J288" s="139" t="s">
        <v>1281</v>
      </c>
      <c r="K288" s="75">
        <v>43173</v>
      </c>
      <c r="L288" s="75">
        <v>43181</v>
      </c>
      <c r="M288" s="85">
        <v>5</v>
      </c>
      <c r="N288" s="86">
        <v>3750</v>
      </c>
      <c r="O288" s="82">
        <f t="shared" si="25"/>
        <v>530</v>
      </c>
      <c r="P288" s="69">
        <f t="shared" si="26"/>
        <v>600</v>
      </c>
      <c r="Q288" s="83">
        <f t="shared" si="12"/>
        <v>1130</v>
      </c>
      <c r="R288" s="26" t="str">
        <f t="shared" si="27"/>
        <v/>
      </c>
    </row>
    <row r="289" spans="2:18" s="27" customFormat="1" x14ac:dyDescent="0.3">
      <c r="B289" s="139" t="s">
        <v>160</v>
      </c>
      <c r="C289" s="25" t="s">
        <v>16</v>
      </c>
      <c r="D289" s="141" t="str">
        <f t="shared" si="23"/>
        <v>Talpiot Academic College</v>
      </c>
      <c r="E289" s="141" t="str">
        <f t="shared" si="24"/>
        <v>Israel</v>
      </c>
      <c r="F289" s="139" t="s">
        <v>1283</v>
      </c>
      <c r="G289" s="139" t="s">
        <v>1222</v>
      </c>
      <c r="H289" s="142" t="s">
        <v>192</v>
      </c>
      <c r="I289" s="139" t="s">
        <v>535</v>
      </c>
      <c r="J289" s="139" t="s">
        <v>1281</v>
      </c>
      <c r="K289" s="75">
        <v>43173</v>
      </c>
      <c r="L289" s="75">
        <v>43181</v>
      </c>
      <c r="M289" s="85">
        <v>5</v>
      </c>
      <c r="N289" s="86">
        <v>3750</v>
      </c>
      <c r="O289" s="82">
        <f t="shared" si="25"/>
        <v>530</v>
      </c>
      <c r="P289" s="69">
        <f t="shared" si="26"/>
        <v>600</v>
      </c>
      <c r="Q289" s="83">
        <f t="shared" si="12"/>
        <v>1130</v>
      </c>
      <c r="R289" s="26" t="str">
        <f t="shared" si="27"/>
        <v/>
      </c>
    </row>
    <row r="290" spans="2:18" s="27" customFormat="1" x14ac:dyDescent="0.3">
      <c r="B290" s="139"/>
      <c r="C290" s="25"/>
      <c r="D290" s="141" t="str">
        <f t="shared" si="23"/>
        <v/>
      </c>
      <c r="E290" s="141" t="str">
        <f t="shared" si="24"/>
        <v/>
      </c>
      <c r="F290" s="139"/>
      <c r="G290" s="139"/>
      <c r="H290" s="142"/>
      <c r="I290" s="139"/>
      <c r="J290" s="143"/>
      <c r="K290" s="84"/>
      <c r="L290" s="84"/>
      <c r="M290" s="85">
        <v>0</v>
      </c>
      <c r="N290" s="86">
        <v>0</v>
      </c>
      <c r="O290" s="82">
        <f t="shared" si="25"/>
        <v>0</v>
      </c>
      <c r="P290" s="69">
        <f t="shared" si="26"/>
        <v>0</v>
      </c>
      <c r="Q290" s="83">
        <f t="shared" si="12"/>
        <v>0</v>
      </c>
      <c r="R290" s="26" t="str">
        <f t="shared" si="27"/>
        <v>Error</v>
      </c>
    </row>
    <row r="291" spans="2:18" s="27" customFormat="1" x14ac:dyDescent="0.3">
      <c r="B291" s="139" t="s">
        <v>160</v>
      </c>
      <c r="C291" s="25" t="s">
        <v>17</v>
      </c>
      <c r="D291" s="141" t="str">
        <f t="shared" si="23"/>
        <v>The University of Salzburg</v>
      </c>
      <c r="E291" s="141" t="str">
        <f t="shared" si="24"/>
        <v>Austria</v>
      </c>
      <c r="F291" s="139" t="s">
        <v>1312</v>
      </c>
      <c r="G291" s="139" t="s">
        <v>1302</v>
      </c>
      <c r="H291" s="142" t="s">
        <v>192</v>
      </c>
      <c r="I291" s="139" t="s">
        <v>1313</v>
      </c>
      <c r="J291" s="139" t="s">
        <v>1314</v>
      </c>
      <c r="K291" s="75">
        <v>42799</v>
      </c>
      <c r="L291" s="75">
        <v>42803</v>
      </c>
      <c r="M291" s="85">
        <v>5</v>
      </c>
      <c r="N291" s="86">
        <v>1073</v>
      </c>
      <c r="O291" s="82">
        <f t="shared" si="25"/>
        <v>275</v>
      </c>
      <c r="P291" s="69">
        <f t="shared" si="26"/>
        <v>600</v>
      </c>
      <c r="Q291" s="83">
        <f t="shared" si="12"/>
        <v>875</v>
      </c>
      <c r="R291" s="26" t="str">
        <f t="shared" si="27"/>
        <v/>
      </c>
    </row>
    <row r="292" spans="2:18" s="27" customFormat="1" x14ac:dyDescent="0.3">
      <c r="B292" s="139" t="s">
        <v>160</v>
      </c>
      <c r="C292" s="25" t="s">
        <v>17</v>
      </c>
      <c r="D292" s="141" t="str">
        <f t="shared" si="23"/>
        <v>The University of Salzburg</v>
      </c>
      <c r="E292" s="141" t="str">
        <f t="shared" si="24"/>
        <v>Austria</v>
      </c>
      <c r="F292" s="139" t="s">
        <v>1315</v>
      </c>
      <c r="G292" s="139" t="s">
        <v>1302</v>
      </c>
      <c r="H292" s="142" t="s">
        <v>192</v>
      </c>
      <c r="I292" s="139" t="s">
        <v>1313</v>
      </c>
      <c r="J292" s="139" t="s">
        <v>1316</v>
      </c>
      <c r="K292" s="75">
        <v>42890</v>
      </c>
      <c r="L292" s="75">
        <v>42896</v>
      </c>
      <c r="M292" s="85">
        <v>7</v>
      </c>
      <c r="N292" s="86">
        <v>1502</v>
      </c>
      <c r="O292" s="82">
        <f t="shared" si="25"/>
        <v>275</v>
      </c>
      <c r="P292" s="69">
        <f t="shared" si="26"/>
        <v>840</v>
      </c>
      <c r="Q292" s="83">
        <f t="shared" si="12"/>
        <v>1115</v>
      </c>
      <c r="R292" s="26" t="str">
        <f t="shared" si="27"/>
        <v/>
      </c>
    </row>
    <row r="293" spans="2:18" s="27" customFormat="1" x14ac:dyDescent="0.3">
      <c r="B293" s="139" t="s">
        <v>161</v>
      </c>
      <c r="C293" s="25" t="s">
        <v>17</v>
      </c>
      <c r="D293" s="141" t="str">
        <f t="shared" si="23"/>
        <v>The University of Salzburg</v>
      </c>
      <c r="E293" s="141" t="str">
        <f t="shared" si="24"/>
        <v>Austria</v>
      </c>
      <c r="F293" s="139" t="s">
        <v>1317</v>
      </c>
      <c r="G293" s="139" t="s">
        <v>1308</v>
      </c>
      <c r="H293" s="142" t="s">
        <v>192</v>
      </c>
      <c r="I293" s="139" t="s">
        <v>1313</v>
      </c>
      <c r="J293" s="143" t="s">
        <v>1318</v>
      </c>
      <c r="K293" s="84">
        <v>42701</v>
      </c>
      <c r="L293" s="84">
        <v>42705</v>
      </c>
      <c r="M293" s="85">
        <v>4</v>
      </c>
      <c r="N293" s="86">
        <v>2530</v>
      </c>
      <c r="O293" s="82">
        <f t="shared" si="25"/>
        <v>360</v>
      </c>
      <c r="P293" s="69">
        <f t="shared" si="26"/>
        <v>480</v>
      </c>
      <c r="Q293" s="83">
        <f t="shared" si="12"/>
        <v>840</v>
      </c>
      <c r="R293" s="26" t="str">
        <f t="shared" si="27"/>
        <v/>
      </c>
    </row>
    <row r="294" spans="2:18" s="27" customFormat="1" x14ac:dyDescent="0.3">
      <c r="B294" s="139" t="s">
        <v>161</v>
      </c>
      <c r="C294" s="25" t="s">
        <v>17</v>
      </c>
      <c r="D294" s="141" t="str">
        <f t="shared" si="23"/>
        <v>The University of Salzburg</v>
      </c>
      <c r="E294" s="141" t="str">
        <f t="shared" si="24"/>
        <v>Austria</v>
      </c>
      <c r="F294" s="139" t="s">
        <v>1319</v>
      </c>
      <c r="G294" s="139" t="s">
        <v>1305</v>
      </c>
      <c r="H294" s="142" t="s">
        <v>192</v>
      </c>
      <c r="I294" s="139" t="s">
        <v>1313</v>
      </c>
      <c r="J294" s="143" t="s">
        <v>1318</v>
      </c>
      <c r="K294" s="84">
        <v>42699</v>
      </c>
      <c r="L294" s="84">
        <v>42704</v>
      </c>
      <c r="M294" s="85">
        <v>4</v>
      </c>
      <c r="N294" s="86">
        <v>2530</v>
      </c>
      <c r="O294" s="82">
        <f t="shared" si="25"/>
        <v>360</v>
      </c>
      <c r="P294" s="69">
        <f t="shared" si="26"/>
        <v>480</v>
      </c>
      <c r="Q294" s="83">
        <f t="shared" si="12"/>
        <v>840</v>
      </c>
      <c r="R294" s="26" t="str">
        <f t="shared" si="27"/>
        <v/>
      </c>
    </row>
    <row r="295" spans="2:18" s="27" customFormat="1" x14ac:dyDescent="0.3">
      <c r="B295" s="139" t="s">
        <v>160</v>
      </c>
      <c r="C295" s="25" t="s">
        <v>17</v>
      </c>
      <c r="D295" s="141" t="str">
        <f t="shared" si="23"/>
        <v>The University of Salzburg</v>
      </c>
      <c r="E295" s="141" t="str">
        <f t="shared" si="24"/>
        <v>Austria</v>
      </c>
      <c r="F295" s="139" t="s">
        <v>1320</v>
      </c>
      <c r="G295" s="139" t="s">
        <v>1305</v>
      </c>
      <c r="H295" s="142" t="s">
        <v>192</v>
      </c>
      <c r="I295" s="139" t="s">
        <v>1313</v>
      </c>
      <c r="J295" s="143" t="s">
        <v>1314</v>
      </c>
      <c r="K295" s="84">
        <v>42800</v>
      </c>
      <c r="L295" s="84">
        <v>42802</v>
      </c>
      <c r="M295" s="85">
        <v>3</v>
      </c>
      <c r="N295" s="86">
        <v>1073</v>
      </c>
      <c r="O295" s="82">
        <f t="shared" si="25"/>
        <v>275</v>
      </c>
      <c r="P295" s="69">
        <f t="shared" si="26"/>
        <v>360</v>
      </c>
      <c r="Q295" s="83">
        <f t="shared" si="12"/>
        <v>635</v>
      </c>
      <c r="R295" s="26" t="str">
        <f t="shared" si="27"/>
        <v/>
      </c>
    </row>
    <row r="296" spans="2:18" s="27" customFormat="1" x14ac:dyDescent="0.3">
      <c r="B296" s="139" t="s">
        <v>160</v>
      </c>
      <c r="C296" s="25" t="s">
        <v>17</v>
      </c>
      <c r="D296" s="141" t="str">
        <f t="shared" si="23"/>
        <v>The University of Salzburg</v>
      </c>
      <c r="E296" s="141" t="str">
        <f t="shared" si="24"/>
        <v>Austria</v>
      </c>
      <c r="F296" s="139" t="s">
        <v>1321</v>
      </c>
      <c r="G296" s="139" t="s">
        <v>1305</v>
      </c>
      <c r="H296" s="142" t="s">
        <v>192</v>
      </c>
      <c r="I296" s="139" t="s">
        <v>1313</v>
      </c>
      <c r="J296" s="143" t="s">
        <v>1316</v>
      </c>
      <c r="K296" s="84">
        <v>42890</v>
      </c>
      <c r="L296" s="84">
        <v>42896</v>
      </c>
      <c r="M296" s="85">
        <v>7</v>
      </c>
      <c r="N296" s="86">
        <v>1502</v>
      </c>
      <c r="O296" s="82">
        <f t="shared" si="25"/>
        <v>275</v>
      </c>
      <c r="P296" s="69">
        <f t="shared" si="26"/>
        <v>840</v>
      </c>
      <c r="Q296" s="83">
        <f t="shared" si="12"/>
        <v>1115</v>
      </c>
      <c r="R296" s="26" t="str">
        <f t="shared" si="27"/>
        <v/>
      </c>
    </row>
    <row r="297" spans="2:18" s="27" customFormat="1" x14ac:dyDescent="0.3">
      <c r="B297" s="139" t="s">
        <v>160</v>
      </c>
      <c r="C297" s="25" t="s">
        <v>17</v>
      </c>
      <c r="D297" s="141" t="str">
        <f t="shared" si="23"/>
        <v>The University of Salzburg</v>
      </c>
      <c r="E297" s="141" t="str">
        <f t="shared" si="24"/>
        <v>Austria</v>
      </c>
      <c r="F297" s="139" t="s">
        <v>1322</v>
      </c>
      <c r="G297" s="139" t="s">
        <v>1302</v>
      </c>
      <c r="H297" s="142" t="s">
        <v>192</v>
      </c>
      <c r="I297" s="139" t="s">
        <v>1313</v>
      </c>
      <c r="J297" s="143" t="s">
        <v>1318</v>
      </c>
      <c r="K297" s="84">
        <v>43044</v>
      </c>
      <c r="L297" s="84">
        <v>43052</v>
      </c>
      <c r="M297" s="85">
        <v>9</v>
      </c>
      <c r="N297" s="86">
        <v>2530</v>
      </c>
      <c r="O297" s="82">
        <f t="shared" si="25"/>
        <v>360</v>
      </c>
      <c r="P297" s="69">
        <f t="shared" si="26"/>
        <v>1080</v>
      </c>
      <c r="Q297" s="83">
        <f t="shared" si="12"/>
        <v>1440</v>
      </c>
      <c r="R297" s="26" t="str">
        <f t="shared" si="27"/>
        <v/>
      </c>
    </row>
    <row r="298" spans="2:18" s="27" customFormat="1" x14ac:dyDescent="0.3">
      <c r="B298" s="139" t="s">
        <v>160</v>
      </c>
      <c r="C298" s="25" t="s">
        <v>17</v>
      </c>
      <c r="D298" s="141" t="str">
        <f t="shared" si="23"/>
        <v>The University of Salzburg</v>
      </c>
      <c r="E298" s="141" t="str">
        <f t="shared" si="24"/>
        <v>Austria</v>
      </c>
      <c r="F298" s="139" t="s">
        <v>1323</v>
      </c>
      <c r="G298" s="139" t="s">
        <v>1305</v>
      </c>
      <c r="H298" s="142" t="s">
        <v>192</v>
      </c>
      <c r="I298" s="139" t="s">
        <v>1313</v>
      </c>
      <c r="J298" s="143" t="s">
        <v>1318</v>
      </c>
      <c r="K298" s="84">
        <v>43044</v>
      </c>
      <c r="L298" s="84">
        <v>43050</v>
      </c>
      <c r="M298" s="85">
        <v>7</v>
      </c>
      <c r="N298" s="86">
        <v>2530</v>
      </c>
      <c r="O298" s="82">
        <f t="shared" si="25"/>
        <v>360</v>
      </c>
      <c r="P298" s="69">
        <f t="shared" si="26"/>
        <v>840</v>
      </c>
      <c r="Q298" s="83">
        <f t="shared" si="12"/>
        <v>1200</v>
      </c>
      <c r="R298" s="26" t="str">
        <f t="shared" si="27"/>
        <v/>
      </c>
    </row>
    <row r="299" spans="2:18" s="27" customFormat="1" x14ac:dyDescent="0.3">
      <c r="B299" s="139" t="s">
        <v>160</v>
      </c>
      <c r="C299" s="25" t="s">
        <v>17</v>
      </c>
      <c r="D299" s="141" t="str">
        <f t="shared" si="23"/>
        <v>The University of Salzburg</v>
      </c>
      <c r="E299" s="141" t="str">
        <f t="shared" si="24"/>
        <v>Austria</v>
      </c>
      <c r="F299" s="139" t="s">
        <v>1324</v>
      </c>
      <c r="G299" s="139" t="s">
        <v>1305</v>
      </c>
      <c r="H299" s="142" t="s">
        <v>192</v>
      </c>
      <c r="I299" s="139" t="s">
        <v>1313</v>
      </c>
      <c r="J299" s="143" t="s">
        <v>1325</v>
      </c>
      <c r="K299" s="84">
        <v>43179</v>
      </c>
      <c r="L299" s="84">
        <v>43183</v>
      </c>
      <c r="M299" s="85">
        <v>5</v>
      </c>
      <c r="N299" s="86">
        <v>1243</v>
      </c>
      <c r="O299" s="82">
        <f t="shared" si="25"/>
        <v>275</v>
      </c>
      <c r="P299" s="69">
        <f t="shared" si="26"/>
        <v>600</v>
      </c>
      <c r="Q299" s="83">
        <f t="shared" si="12"/>
        <v>875</v>
      </c>
      <c r="R299" s="26" t="str">
        <f t="shared" si="27"/>
        <v/>
      </c>
    </row>
    <row r="300" spans="2:18" s="27" customFormat="1" x14ac:dyDescent="0.3">
      <c r="B300" s="139"/>
      <c r="C300" s="25"/>
      <c r="D300" s="141" t="str">
        <f t="shared" si="23"/>
        <v/>
      </c>
      <c r="E300" s="141" t="str">
        <f t="shared" si="24"/>
        <v/>
      </c>
      <c r="F300" s="139"/>
      <c r="G300" s="139"/>
      <c r="H300" s="142"/>
      <c r="I300" s="139"/>
      <c r="J300" s="143"/>
      <c r="K300" s="84"/>
      <c r="L300" s="84"/>
      <c r="M300" s="85">
        <v>0</v>
      </c>
      <c r="N300" s="86">
        <v>0</v>
      </c>
      <c r="O300" s="82">
        <f t="shared" si="25"/>
        <v>0</v>
      </c>
      <c r="P300" s="69">
        <f t="shared" si="26"/>
        <v>0</v>
      </c>
      <c r="Q300" s="83">
        <f t="shared" si="12"/>
        <v>0</v>
      </c>
      <c r="R300" s="26" t="str">
        <f t="shared" si="27"/>
        <v>Error</v>
      </c>
    </row>
  </sheetData>
  <sheetProtection password="E359" sheet="1" objects="1" scenarios="1" selectLockedCells="1"/>
  <dataConsolidate/>
  <mergeCells count="3">
    <mergeCell ref="B2:R2"/>
    <mergeCell ref="B4:C4"/>
    <mergeCell ref="B5:C5"/>
  </mergeCells>
  <conditionalFormatting sqref="R8:R9">
    <cfRule type="containsText" dxfId="2032" priority="2078" operator="containsText" text="Error">
      <formula>NOT(ISERROR(SEARCH("Error",R8)))</formula>
    </cfRule>
  </conditionalFormatting>
  <conditionalFormatting sqref="E4:E5">
    <cfRule type="cellIs" dxfId="2031" priority="1850" operator="equal">
      <formula>"Exceeds Grant Awarded + 10%"</formula>
    </cfRule>
  </conditionalFormatting>
  <conditionalFormatting sqref="E8:E9">
    <cfRule type="expression" dxfId="2030" priority="1849">
      <formula>COUNTIF(CountryALL,E8)=0</formula>
    </cfRule>
  </conditionalFormatting>
  <conditionalFormatting sqref="D8:D9">
    <cfRule type="cellIs" dxfId="2029" priority="1848" operator="equal">
      <formula>""</formula>
    </cfRule>
  </conditionalFormatting>
  <conditionalFormatting sqref="P8">
    <cfRule type="expression" dxfId="2028" priority="1748">
      <formula>AND(H8="Student",M8&gt;60)</formula>
    </cfRule>
    <cfRule type="expression" dxfId="2027" priority="1781">
      <formula>AND(H8="Staff",M8&gt;90)</formula>
    </cfRule>
    <cfRule type="expression" dxfId="2026" priority="1818">
      <formula>M8&gt;(L8-K8)+1</formula>
    </cfRule>
  </conditionalFormatting>
  <conditionalFormatting sqref="P9">
    <cfRule type="expression" dxfId="2025" priority="1747">
      <formula>AND(H9="Student",M9&gt;60)</formula>
    </cfRule>
    <cfRule type="expression" dxfId="2024" priority="1779">
      <formula>AND(H9="Staff",M9&gt;90)</formula>
    </cfRule>
    <cfRule type="expression" dxfId="2023" priority="1780">
      <formula>M9&gt;(L9-K9)+1</formula>
    </cfRule>
  </conditionalFormatting>
  <conditionalFormatting sqref="R10">
    <cfRule type="containsText" dxfId="2022" priority="1746" operator="containsText" text="Error">
      <formula>NOT(ISERROR(SEARCH("Error",R10)))</formula>
    </cfRule>
  </conditionalFormatting>
  <conditionalFormatting sqref="E10">
    <cfRule type="expression" dxfId="2021" priority="1745">
      <formula>COUNTIF(CountryALL,E10)=0</formula>
    </cfRule>
  </conditionalFormatting>
  <conditionalFormatting sqref="D10">
    <cfRule type="cellIs" dxfId="2020" priority="1744" operator="equal">
      <formula>""</formula>
    </cfRule>
  </conditionalFormatting>
  <conditionalFormatting sqref="P10">
    <cfRule type="expression" dxfId="2019" priority="1741">
      <formula>AND(H10="Student",M10&gt;60)</formula>
    </cfRule>
    <cfRule type="expression" dxfId="2018" priority="1742">
      <formula>AND(H10="Staff",M10&gt;90)</formula>
    </cfRule>
    <cfRule type="expression" dxfId="2017" priority="1743">
      <formula>M10&gt;(L10-K10)+1</formula>
    </cfRule>
  </conditionalFormatting>
  <conditionalFormatting sqref="R11">
    <cfRule type="containsText" dxfId="2016" priority="1740" operator="containsText" text="Error">
      <formula>NOT(ISERROR(SEARCH("Error",R11)))</formula>
    </cfRule>
  </conditionalFormatting>
  <conditionalFormatting sqref="E11">
    <cfRule type="expression" dxfId="2015" priority="1739">
      <formula>COUNTIF(CountryALL,E11)=0</formula>
    </cfRule>
  </conditionalFormatting>
  <conditionalFormatting sqref="D11">
    <cfRule type="cellIs" dxfId="2014" priority="1738" operator="equal">
      <formula>""</formula>
    </cfRule>
  </conditionalFormatting>
  <conditionalFormatting sqref="P11">
    <cfRule type="expression" dxfId="2013" priority="1735">
      <formula>AND(H11="Student",M11&gt;60)</formula>
    </cfRule>
    <cfRule type="expression" dxfId="2012" priority="1736">
      <formula>AND(H11="Staff",M11&gt;90)</formula>
    </cfRule>
    <cfRule type="expression" dxfId="2011" priority="1737">
      <formula>M11&gt;(L11-K11)+1</formula>
    </cfRule>
  </conditionalFormatting>
  <conditionalFormatting sqref="R12">
    <cfRule type="containsText" dxfId="2010" priority="1734" operator="containsText" text="Error">
      <formula>NOT(ISERROR(SEARCH("Error",R12)))</formula>
    </cfRule>
  </conditionalFormatting>
  <conditionalFormatting sqref="E12">
    <cfRule type="expression" dxfId="2009" priority="1733">
      <formula>COUNTIF(CountryALL,E12)=0</formula>
    </cfRule>
  </conditionalFormatting>
  <conditionalFormatting sqref="D12">
    <cfRule type="cellIs" dxfId="2008" priority="1732" operator="equal">
      <formula>""</formula>
    </cfRule>
  </conditionalFormatting>
  <conditionalFormatting sqref="P12">
    <cfRule type="expression" dxfId="2007" priority="1729">
      <formula>AND(H12="Student",M12&gt;60)</formula>
    </cfRule>
    <cfRule type="expression" dxfId="2006" priority="1730">
      <formula>AND(H12="Staff",M12&gt;90)</formula>
    </cfRule>
    <cfRule type="expression" dxfId="2005" priority="1731">
      <formula>M12&gt;(L12-K12)+1</formula>
    </cfRule>
  </conditionalFormatting>
  <conditionalFormatting sqref="R13">
    <cfRule type="containsText" dxfId="2004" priority="1728" operator="containsText" text="Error">
      <formula>NOT(ISERROR(SEARCH("Error",R13)))</formula>
    </cfRule>
  </conditionalFormatting>
  <conditionalFormatting sqref="E13">
    <cfRule type="expression" dxfId="2003" priority="1727">
      <formula>COUNTIF(CountryALL,E13)=0</formula>
    </cfRule>
  </conditionalFormatting>
  <conditionalFormatting sqref="D13">
    <cfRule type="cellIs" dxfId="2002" priority="1726" operator="equal">
      <formula>""</formula>
    </cfRule>
  </conditionalFormatting>
  <conditionalFormatting sqref="P13">
    <cfRule type="expression" dxfId="2001" priority="1723">
      <formula>AND(H13="Student",M13&gt;60)</formula>
    </cfRule>
    <cfRule type="expression" dxfId="2000" priority="1724">
      <formula>AND(H13="Staff",M13&gt;90)</formula>
    </cfRule>
    <cfRule type="expression" dxfId="1999" priority="1725">
      <formula>M13&gt;(L13-K13)+1</formula>
    </cfRule>
  </conditionalFormatting>
  <conditionalFormatting sqref="R14">
    <cfRule type="containsText" dxfId="1998" priority="1722" operator="containsText" text="Error">
      <formula>NOT(ISERROR(SEARCH("Error",R14)))</formula>
    </cfRule>
  </conditionalFormatting>
  <conditionalFormatting sqref="E14">
    <cfRule type="expression" dxfId="1997" priority="1721">
      <formula>COUNTIF(CountryALL,E14)=0</formula>
    </cfRule>
  </conditionalFormatting>
  <conditionalFormatting sqref="D14">
    <cfRule type="cellIs" dxfId="1996" priority="1720" operator="equal">
      <formula>""</formula>
    </cfRule>
  </conditionalFormatting>
  <conditionalFormatting sqref="P14">
    <cfRule type="expression" dxfId="1995" priority="1717">
      <formula>AND(H14="Student",M14&gt;60)</formula>
    </cfRule>
    <cfRule type="expression" dxfId="1994" priority="1718">
      <formula>AND(H14="Staff",M14&gt;90)</formula>
    </cfRule>
    <cfRule type="expression" dxfId="1993" priority="1719">
      <formula>M14&gt;(L14-K14)+1</formula>
    </cfRule>
  </conditionalFormatting>
  <conditionalFormatting sqref="R15">
    <cfRule type="containsText" dxfId="1992" priority="1716" operator="containsText" text="Error">
      <formula>NOT(ISERROR(SEARCH("Error",R15)))</formula>
    </cfRule>
  </conditionalFormatting>
  <conditionalFormatting sqref="E15">
    <cfRule type="expression" dxfId="1991" priority="1715">
      <formula>COUNTIF(CountryALL,E15)=0</formula>
    </cfRule>
  </conditionalFormatting>
  <conditionalFormatting sqref="D15">
    <cfRule type="cellIs" dxfId="1990" priority="1714" operator="equal">
      <formula>""</formula>
    </cfRule>
  </conditionalFormatting>
  <conditionalFormatting sqref="P15">
    <cfRule type="expression" dxfId="1989" priority="1711">
      <formula>AND(H15="Student",M15&gt;60)</formula>
    </cfRule>
    <cfRule type="expression" dxfId="1988" priority="1712">
      <formula>AND(H15="Staff",M15&gt;90)</formula>
    </cfRule>
    <cfRule type="expression" dxfId="1987" priority="1713">
      <formula>M15&gt;(L15-K15)+1</formula>
    </cfRule>
  </conditionalFormatting>
  <conditionalFormatting sqref="R16">
    <cfRule type="containsText" dxfId="1986" priority="1710" operator="containsText" text="Error">
      <formula>NOT(ISERROR(SEARCH("Error",R16)))</formula>
    </cfRule>
  </conditionalFormatting>
  <conditionalFormatting sqref="E16">
    <cfRule type="expression" dxfId="1985" priority="1709">
      <formula>COUNTIF(CountryALL,E16)=0</formula>
    </cfRule>
  </conditionalFormatting>
  <conditionalFormatting sqref="D16">
    <cfRule type="cellIs" dxfId="1984" priority="1708" operator="equal">
      <formula>""</formula>
    </cfRule>
  </conditionalFormatting>
  <conditionalFormatting sqref="P16">
    <cfRule type="expression" dxfId="1983" priority="1705">
      <formula>AND(H16="Student",M16&gt;60)</formula>
    </cfRule>
    <cfRule type="expression" dxfId="1982" priority="1706">
      <formula>AND(H16="Staff",M16&gt;90)</formula>
    </cfRule>
    <cfRule type="expression" dxfId="1981" priority="1707">
      <formula>M16&gt;(L16-K16)+1</formula>
    </cfRule>
  </conditionalFormatting>
  <conditionalFormatting sqref="R17">
    <cfRule type="containsText" dxfId="1980" priority="1704" operator="containsText" text="Error">
      <formula>NOT(ISERROR(SEARCH("Error",R17)))</formula>
    </cfRule>
  </conditionalFormatting>
  <conditionalFormatting sqref="E17">
    <cfRule type="expression" dxfId="1979" priority="1703">
      <formula>COUNTIF(CountryALL,E17)=0</formula>
    </cfRule>
  </conditionalFormatting>
  <conditionalFormatting sqref="D17">
    <cfRule type="cellIs" dxfId="1978" priority="1702" operator="equal">
      <formula>""</formula>
    </cfRule>
  </conditionalFormatting>
  <conditionalFormatting sqref="P17">
    <cfRule type="expression" dxfId="1977" priority="1699">
      <formula>AND(H17="Student",M17&gt;60)</formula>
    </cfRule>
    <cfRule type="expression" dxfId="1976" priority="1700">
      <formula>AND(H17="Staff",M17&gt;90)</formula>
    </cfRule>
    <cfRule type="expression" dxfId="1975" priority="1701">
      <formula>M17&gt;(L17-K17)+1</formula>
    </cfRule>
  </conditionalFormatting>
  <conditionalFormatting sqref="R18">
    <cfRule type="containsText" dxfId="1974" priority="1698" operator="containsText" text="Error">
      <formula>NOT(ISERROR(SEARCH("Error",R18)))</formula>
    </cfRule>
  </conditionalFormatting>
  <conditionalFormatting sqref="E18">
    <cfRule type="expression" dxfId="1973" priority="1697">
      <formula>COUNTIF(CountryALL,E18)=0</formula>
    </cfRule>
  </conditionalFormatting>
  <conditionalFormatting sqref="D18">
    <cfRule type="cellIs" dxfId="1972" priority="1696" operator="equal">
      <formula>""</formula>
    </cfRule>
  </conditionalFormatting>
  <conditionalFormatting sqref="P18">
    <cfRule type="expression" dxfId="1971" priority="1693">
      <formula>AND(H18="Student",M18&gt;60)</formula>
    </cfRule>
    <cfRule type="expression" dxfId="1970" priority="1694">
      <formula>AND(H18="Staff",M18&gt;90)</formula>
    </cfRule>
    <cfRule type="expression" dxfId="1969" priority="1695">
      <formula>M18&gt;(L18-K18)+1</formula>
    </cfRule>
  </conditionalFormatting>
  <conditionalFormatting sqref="R19">
    <cfRule type="containsText" dxfId="1968" priority="1692" operator="containsText" text="Error">
      <formula>NOT(ISERROR(SEARCH("Error",R19)))</formula>
    </cfRule>
  </conditionalFormatting>
  <conditionalFormatting sqref="E19">
    <cfRule type="expression" dxfId="1967" priority="1691">
      <formula>COUNTIF(CountryALL,E19)=0</formula>
    </cfRule>
  </conditionalFormatting>
  <conditionalFormatting sqref="D19">
    <cfRule type="cellIs" dxfId="1966" priority="1690" operator="equal">
      <formula>""</formula>
    </cfRule>
  </conditionalFormatting>
  <conditionalFormatting sqref="P19">
    <cfRule type="expression" dxfId="1965" priority="1687">
      <formula>AND(H19="Student",M19&gt;60)</formula>
    </cfRule>
    <cfRule type="expression" dxfId="1964" priority="1688">
      <formula>AND(H19="Staff",M19&gt;90)</formula>
    </cfRule>
    <cfRule type="expression" dxfId="1963" priority="1689">
      <formula>M19&gt;(L19-K19)+1</formula>
    </cfRule>
  </conditionalFormatting>
  <conditionalFormatting sqref="R20">
    <cfRule type="containsText" dxfId="1962" priority="1686" operator="containsText" text="Error">
      <formula>NOT(ISERROR(SEARCH("Error",R20)))</formula>
    </cfRule>
  </conditionalFormatting>
  <conditionalFormatting sqref="E20">
    <cfRule type="expression" dxfId="1961" priority="1685">
      <formula>COUNTIF(CountryALL,E20)=0</formula>
    </cfRule>
  </conditionalFormatting>
  <conditionalFormatting sqref="D20">
    <cfRule type="cellIs" dxfId="1960" priority="1684" operator="equal">
      <formula>""</formula>
    </cfRule>
  </conditionalFormatting>
  <conditionalFormatting sqref="P20">
    <cfRule type="expression" dxfId="1959" priority="1681">
      <formula>AND(H20="Student",M20&gt;60)</formula>
    </cfRule>
    <cfRule type="expression" dxfId="1958" priority="1682">
      <formula>AND(H20="Staff",M20&gt;90)</formula>
    </cfRule>
    <cfRule type="expression" dxfId="1957" priority="1683">
      <formula>M20&gt;(L20-K20)+1</formula>
    </cfRule>
  </conditionalFormatting>
  <conditionalFormatting sqref="R21">
    <cfRule type="containsText" dxfId="1956" priority="1680" operator="containsText" text="Error">
      <formula>NOT(ISERROR(SEARCH("Error",R21)))</formula>
    </cfRule>
  </conditionalFormatting>
  <conditionalFormatting sqref="E21">
    <cfRule type="expression" dxfId="1955" priority="1679">
      <formula>COUNTIF(CountryALL,E21)=0</formula>
    </cfRule>
  </conditionalFormatting>
  <conditionalFormatting sqref="D21">
    <cfRule type="cellIs" dxfId="1954" priority="1678" operator="equal">
      <formula>""</formula>
    </cfRule>
  </conditionalFormatting>
  <conditionalFormatting sqref="P21">
    <cfRule type="expression" dxfId="1953" priority="1675">
      <formula>AND(H21="Student",M21&gt;60)</formula>
    </cfRule>
    <cfRule type="expression" dxfId="1952" priority="1676">
      <formula>AND(H21="Staff",M21&gt;90)</formula>
    </cfRule>
    <cfRule type="expression" dxfId="1951" priority="1677">
      <formula>M21&gt;(L21-K21)+1</formula>
    </cfRule>
  </conditionalFormatting>
  <conditionalFormatting sqref="R22">
    <cfRule type="containsText" dxfId="1950" priority="1674" operator="containsText" text="Error">
      <formula>NOT(ISERROR(SEARCH("Error",R22)))</formula>
    </cfRule>
  </conditionalFormatting>
  <conditionalFormatting sqref="E22">
    <cfRule type="expression" dxfId="1949" priority="1673">
      <formula>COUNTIF(CountryALL,E22)=0</formula>
    </cfRule>
  </conditionalFormatting>
  <conditionalFormatting sqref="D22">
    <cfRule type="cellIs" dxfId="1948" priority="1672" operator="equal">
      <formula>""</formula>
    </cfRule>
  </conditionalFormatting>
  <conditionalFormatting sqref="P22">
    <cfRule type="expression" dxfId="1947" priority="1669">
      <formula>AND(H22="Student",M22&gt;60)</formula>
    </cfRule>
    <cfRule type="expression" dxfId="1946" priority="1670">
      <formula>AND(H22="Staff",M22&gt;90)</formula>
    </cfRule>
    <cfRule type="expression" dxfId="1945" priority="1671">
      <formula>M22&gt;(L22-K22)+1</formula>
    </cfRule>
  </conditionalFormatting>
  <conditionalFormatting sqref="R23">
    <cfRule type="containsText" dxfId="1944" priority="1668" operator="containsText" text="Error">
      <formula>NOT(ISERROR(SEARCH("Error",R23)))</formula>
    </cfRule>
  </conditionalFormatting>
  <conditionalFormatting sqref="E23">
    <cfRule type="expression" dxfId="1943" priority="1667">
      <formula>COUNTIF(CountryALL,E23)=0</formula>
    </cfRule>
  </conditionalFormatting>
  <conditionalFormatting sqref="D23">
    <cfRule type="cellIs" dxfId="1942" priority="1666" operator="equal">
      <formula>""</formula>
    </cfRule>
  </conditionalFormatting>
  <conditionalFormatting sqref="P23">
    <cfRule type="expression" dxfId="1941" priority="1663">
      <formula>AND(H23="Student",M23&gt;60)</formula>
    </cfRule>
    <cfRule type="expression" dxfId="1940" priority="1664">
      <formula>AND(H23="Staff",M23&gt;90)</formula>
    </cfRule>
    <cfRule type="expression" dxfId="1939" priority="1665">
      <formula>M23&gt;(L23-K23)+1</formula>
    </cfRule>
  </conditionalFormatting>
  <conditionalFormatting sqref="R24">
    <cfRule type="containsText" dxfId="1938" priority="1662" operator="containsText" text="Error">
      <formula>NOT(ISERROR(SEARCH("Error",R24)))</formula>
    </cfRule>
  </conditionalFormatting>
  <conditionalFormatting sqref="E24">
    <cfRule type="expression" dxfId="1937" priority="1661">
      <formula>COUNTIF(CountryALL,E24)=0</formula>
    </cfRule>
  </conditionalFormatting>
  <conditionalFormatting sqref="D24">
    <cfRule type="cellIs" dxfId="1936" priority="1660" operator="equal">
      <formula>""</formula>
    </cfRule>
  </conditionalFormatting>
  <conditionalFormatting sqref="P24">
    <cfRule type="expression" dxfId="1935" priority="1657">
      <formula>AND(H24="Student",M24&gt;60)</formula>
    </cfRule>
    <cfRule type="expression" dxfId="1934" priority="1658">
      <formula>AND(H24="Staff",M24&gt;90)</formula>
    </cfRule>
    <cfRule type="expression" dxfId="1933" priority="1659">
      <formula>M24&gt;(L24-K24)+1</formula>
    </cfRule>
  </conditionalFormatting>
  <conditionalFormatting sqref="R25">
    <cfRule type="containsText" dxfId="1932" priority="1656" operator="containsText" text="Error">
      <formula>NOT(ISERROR(SEARCH("Error",R25)))</formula>
    </cfRule>
  </conditionalFormatting>
  <conditionalFormatting sqref="E25">
    <cfRule type="expression" dxfId="1931" priority="1655">
      <formula>COUNTIF(CountryALL,E25)=0</formula>
    </cfRule>
  </conditionalFormatting>
  <conditionalFormatting sqref="D25">
    <cfRule type="cellIs" dxfId="1930" priority="1654" operator="equal">
      <formula>""</formula>
    </cfRule>
  </conditionalFormatting>
  <conditionalFormatting sqref="P25">
    <cfRule type="expression" dxfId="1929" priority="1651">
      <formula>AND(H25="Student",M25&gt;60)</formula>
    </cfRule>
    <cfRule type="expression" dxfId="1928" priority="1652">
      <formula>AND(H25="Staff",M25&gt;90)</formula>
    </cfRule>
    <cfRule type="expression" dxfId="1927" priority="1653">
      <formula>M25&gt;(L25-K25)+1</formula>
    </cfRule>
  </conditionalFormatting>
  <conditionalFormatting sqref="R26">
    <cfRule type="containsText" dxfId="1926" priority="1650" operator="containsText" text="Error">
      <formula>NOT(ISERROR(SEARCH("Error",R26)))</formula>
    </cfRule>
  </conditionalFormatting>
  <conditionalFormatting sqref="E26">
    <cfRule type="expression" dxfId="1925" priority="1649">
      <formula>COUNTIF(CountryALL,E26)=0</formula>
    </cfRule>
  </conditionalFormatting>
  <conditionalFormatting sqref="D26">
    <cfRule type="cellIs" dxfId="1924" priority="1648" operator="equal">
      <formula>""</formula>
    </cfRule>
  </conditionalFormatting>
  <conditionalFormatting sqref="P26">
    <cfRule type="expression" dxfId="1923" priority="1645">
      <formula>AND(H26="Student",M26&gt;60)</formula>
    </cfRule>
    <cfRule type="expression" dxfId="1922" priority="1646">
      <formula>AND(H26="Staff",M26&gt;90)</formula>
    </cfRule>
    <cfRule type="expression" dxfId="1921" priority="1647">
      <formula>M26&gt;(L26-K26)+1</formula>
    </cfRule>
  </conditionalFormatting>
  <conditionalFormatting sqref="R27">
    <cfRule type="containsText" dxfId="1920" priority="1644" operator="containsText" text="Error">
      <formula>NOT(ISERROR(SEARCH("Error",R27)))</formula>
    </cfRule>
  </conditionalFormatting>
  <conditionalFormatting sqref="E27">
    <cfRule type="expression" dxfId="1919" priority="1643">
      <formula>COUNTIF(CountryALL,E27)=0</formula>
    </cfRule>
  </conditionalFormatting>
  <conditionalFormatting sqref="D27">
    <cfRule type="cellIs" dxfId="1918" priority="1642" operator="equal">
      <formula>""</formula>
    </cfRule>
  </conditionalFormatting>
  <conditionalFormatting sqref="P27">
    <cfRule type="expression" dxfId="1917" priority="1639">
      <formula>AND(H27="Student",M27&gt;60)</formula>
    </cfRule>
    <cfRule type="expression" dxfId="1916" priority="1640">
      <formula>AND(H27="Staff",M27&gt;90)</formula>
    </cfRule>
    <cfRule type="expression" dxfId="1915" priority="1641">
      <formula>M27&gt;(L27-K27)+1</formula>
    </cfRule>
  </conditionalFormatting>
  <conditionalFormatting sqref="R28">
    <cfRule type="containsText" dxfId="1914" priority="1638" operator="containsText" text="Error">
      <formula>NOT(ISERROR(SEARCH("Error",R28)))</formula>
    </cfRule>
  </conditionalFormatting>
  <conditionalFormatting sqref="E28">
    <cfRule type="expression" dxfId="1913" priority="1637">
      <formula>COUNTIF(CountryALL,E28)=0</formula>
    </cfRule>
  </conditionalFormatting>
  <conditionalFormatting sqref="D28">
    <cfRule type="cellIs" dxfId="1912" priority="1636" operator="equal">
      <formula>""</formula>
    </cfRule>
  </conditionalFormatting>
  <conditionalFormatting sqref="P28">
    <cfRule type="expression" dxfId="1911" priority="1633">
      <formula>AND(H28="Student",M28&gt;60)</formula>
    </cfRule>
    <cfRule type="expression" dxfId="1910" priority="1634">
      <formula>AND(H28="Staff",M28&gt;90)</formula>
    </cfRule>
    <cfRule type="expression" dxfId="1909" priority="1635">
      <formula>M28&gt;(L28-K28)+1</formula>
    </cfRule>
  </conditionalFormatting>
  <conditionalFormatting sqref="R29">
    <cfRule type="containsText" dxfId="1908" priority="1632" operator="containsText" text="Error">
      <formula>NOT(ISERROR(SEARCH("Error",R29)))</formula>
    </cfRule>
  </conditionalFormatting>
  <conditionalFormatting sqref="E29">
    <cfRule type="expression" dxfId="1907" priority="1631">
      <formula>COUNTIF(CountryALL,E29)=0</formula>
    </cfRule>
  </conditionalFormatting>
  <conditionalFormatting sqref="D29">
    <cfRule type="cellIs" dxfId="1906" priority="1630" operator="equal">
      <formula>""</formula>
    </cfRule>
  </conditionalFormatting>
  <conditionalFormatting sqref="P29">
    <cfRule type="expression" dxfId="1905" priority="1627">
      <formula>AND(H29="Student",M29&gt;60)</formula>
    </cfRule>
    <cfRule type="expression" dxfId="1904" priority="1628">
      <formula>AND(H29="Staff",M29&gt;90)</formula>
    </cfRule>
    <cfRule type="expression" dxfId="1903" priority="1629">
      <formula>M29&gt;(L29-K29)+1</formula>
    </cfRule>
  </conditionalFormatting>
  <conditionalFormatting sqref="R30">
    <cfRule type="containsText" dxfId="1902" priority="1626" operator="containsText" text="Error">
      <formula>NOT(ISERROR(SEARCH("Error",R30)))</formula>
    </cfRule>
  </conditionalFormatting>
  <conditionalFormatting sqref="E30">
    <cfRule type="expression" dxfId="1901" priority="1625">
      <formula>COUNTIF(CountryALL,E30)=0</formula>
    </cfRule>
  </conditionalFormatting>
  <conditionalFormatting sqref="D30">
    <cfRule type="cellIs" dxfId="1900" priority="1624" operator="equal">
      <formula>""</formula>
    </cfRule>
  </conditionalFormatting>
  <conditionalFormatting sqref="P30">
    <cfRule type="expression" dxfId="1899" priority="1621">
      <formula>AND(H30="Student",M30&gt;60)</formula>
    </cfRule>
    <cfRule type="expression" dxfId="1898" priority="1622">
      <formula>AND(H30="Staff",M30&gt;90)</formula>
    </cfRule>
    <cfRule type="expression" dxfId="1897" priority="1623">
      <formula>M30&gt;(L30-K30)+1</formula>
    </cfRule>
  </conditionalFormatting>
  <conditionalFormatting sqref="R31">
    <cfRule type="containsText" dxfId="1896" priority="1620" operator="containsText" text="Error">
      <formula>NOT(ISERROR(SEARCH("Error",R31)))</formula>
    </cfRule>
  </conditionalFormatting>
  <conditionalFormatting sqref="E31">
    <cfRule type="expression" dxfId="1895" priority="1619">
      <formula>COUNTIF(CountryALL,E31)=0</formula>
    </cfRule>
  </conditionalFormatting>
  <conditionalFormatting sqref="D31">
    <cfRule type="cellIs" dxfId="1894" priority="1618" operator="equal">
      <formula>""</formula>
    </cfRule>
  </conditionalFormatting>
  <conditionalFormatting sqref="P31">
    <cfRule type="expression" dxfId="1893" priority="1615">
      <formula>AND(H31="Student",M31&gt;60)</formula>
    </cfRule>
    <cfRule type="expression" dxfId="1892" priority="1616">
      <formula>AND(H31="Staff",M31&gt;90)</formula>
    </cfRule>
    <cfRule type="expression" dxfId="1891" priority="1617">
      <formula>M31&gt;(L31-K31)+1</formula>
    </cfRule>
  </conditionalFormatting>
  <conditionalFormatting sqref="R32">
    <cfRule type="containsText" dxfId="1890" priority="1614" operator="containsText" text="Error">
      <formula>NOT(ISERROR(SEARCH("Error",R32)))</formula>
    </cfRule>
  </conditionalFormatting>
  <conditionalFormatting sqref="E32">
    <cfRule type="expression" dxfId="1889" priority="1613">
      <formula>COUNTIF(CountryALL,E32)=0</formula>
    </cfRule>
  </conditionalFormatting>
  <conditionalFormatting sqref="D32">
    <cfRule type="cellIs" dxfId="1888" priority="1612" operator="equal">
      <formula>""</formula>
    </cfRule>
  </conditionalFormatting>
  <conditionalFormatting sqref="P32">
    <cfRule type="expression" dxfId="1887" priority="1609">
      <formula>AND(H32="Student",M32&gt;60)</formula>
    </cfRule>
    <cfRule type="expression" dxfId="1886" priority="1610">
      <formula>AND(H32="Staff",M32&gt;90)</formula>
    </cfRule>
    <cfRule type="expression" dxfId="1885" priority="1611">
      <formula>M32&gt;(L32-K32)+1</formula>
    </cfRule>
  </conditionalFormatting>
  <conditionalFormatting sqref="R33">
    <cfRule type="containsText" dxfId="1884" priority="1608" operator="containsText" text="Error">
      <formula>NOT(ISERROR(SEARCH("Error",R33)))</formula>
    </cfRule>
  </conditionalFormatting>
  <conditionalFormatting sqref="E33">
    <cfRule type="expression" dxfId="1883" priority="1607">
      <formula>COUNTIF(CountryALL,E33)=0</formula>
    </cfRule>
  </conditionalFormatting>
  <conditionalFormatting sqref="D33">
    <cfRule type="cellIs" dxfId="1882" priority="1606" operator="equal">
      <formula>""</formula>
    </cfRule>
  </conditionalFormatting>
  <conditionalFormatting sqref="P33">
    <cfRule type="expression" dxfId="1881" priority="1603">
      <formula>AND(H33="Student",M33&gt;60)</formula>
    </cfRule>
    <cfRule type="expression" dxfId="1880" priority="1604">
      <formula>AND(H33="Staff",M33&gt;90)</formula>
    </cfRule>
    <cfRule type="expression" dxfId="1879" priority="1605">
      <formula>M33&gt;(L33-K33)+1</formula>
    </cfRule>
  </conditionalFormatting>
  <conditionalFormatting sqref="R34">
    <cfRule type="containsText" dxfId="1878" priority="1602" operator="containsText" text="Error">
      <formula>NOT(ISERROR(SEARCH("Error",R34)))</formula>
    </cfRule>
  </conditionalFormatting>
  <conditionalFormatting sqref="E34">
    <cfRule type="expression" dxfId="1877" priority="1601">
      <formula>COUNTIF(CountryALL,E34)=0</formula>
    </cfRule>
  </conditionalFormatting>
  <conditionalFormatting sqref="D34">
    <cfRule type="cellIs" dxfId="1876" priority="1600" operator="equal">
      <formula>""</formula>
    </cfRule>
  </conditionalFormatting>
  <conditionalFormatting sqref="P34">
    <cfRule type="expression" dxfId="1875" priority="1597">
      <formula>AND(H34="Student",M34&gt;60)</formula>
    </cfRule>
    <cfRule type="expression" dxfId="1874" priority="1598">
      <formula>AND(H34="Staff",M34&gt;90)</formula>
    </cfRule>
    <cfRule type="expression" dxfId="1873" priority="1599">
      <formula>M34&gt;(L34-K34)+1</formula>
    </cfRule>
  </conditionalFormatting>
  <conditionalFormatting sqref="R35">
    <cfRule type="containsText" dxfId="1872" priority="1596" operator="containsText" text="Error">
      <formula>NOT(ISERROR(SEARCH("Error",R35)))</formula>
    </cfRule>
  </conditionalFormatting>
  <conditionalFormatting sqref="E35">
    <cfRule type="expression" dxfId="1871" priority="1595">
      <formula>COUNTIF(CountryALL,E35)=0</formula>
    </cfRule>
  </conditionalFormatting>
  <conditionalFormatting sqref="D35">
    <cfRule type="cellIs" dxfId="1870" priority="1594" operator="equal">
      <formula>""</formula>
    </cfRule>
  </conditionalFormatting>
  <conditionalFormatting sqref="P35">
    <cfRule type="expression" dxfId="1869" priority="1591">
      <formula>AND(H35="Student",M35&gt;60)</formula>
    </cfRule>
    <cfRule type="expression" dxfId="1868" priority="1592">
      <formula>AND(H35="Staff",M35&gt;90)</formula>
    </cfRule>
    <cfRule type="expression" dxfId="1867" priority="1593">
      <formula>M35&gt;(L35-K35)+1</formula>
    </cfRule>
  </conditionalFormatting>
  <conditionalFormatting sqref="R36">
    <cfRule type="containsText" dxfId="1866" priority="1590" operator="containsText" text="Error">
      <formula>NOT(ISERROR(SEARCH("Error",R36)))</formula>
    </cfRule>
  </conditionalFormatting>
  <conditionalFormatting sqref="E36">
    <cfRule type="expression" dxfId="1865" priority="1589">
      <formula>COUNTIF(CountryALL,E36)=0</formula>
    </cfRule>
  </conditionalFormatting>
  <conditionalFormatting sqref="D36">
    <cfRule type="cellIs" dxfId="1864" priority="1588" operator="equal">
      <formula>""</formula>
    </cfRule>
  </conditionalFormatting>
  <conditionalFormatting sqref="P36">
    <cfRule type="expression" dxfId="1863" priority="1585">
      <formula>AND(H36="Student",M36&gt;60)</formula>
    </cfRule>
    <cfRule type="expression" dxfId="1862" priority="1586">
      <formula>AND(H36="Staff",M36&gt;90)</formula>
    </cfRule>
    <cfRule type="expression" dxfId="1861" priority="1587">
      <formula>M36&gt;(L36-K36)+1</formula>
    </cfRule>
  </conditionalFormatting>
  <conditionalFormatting sqref="R37">
    <cfRule type="containsText" dxfId="1860" priority="1584" operator="containsText" text="Error">
      <formula>NOT(ISERROR(SEARCH("Error",R37)))</formula>
    </cfRule>
  </conditionalFormatting>
  <conditionalFormatting sqref="E37">
    <cfRule type="expression" dxfId="1859" priority="1583">
      <formula>COUNTIF(CountryALL,E37)=0</formula>
    </cfRule>
  </conditionalFormatting>
  <conditionalFormatting sqref="D37">
    <cfRule type="cellIs" dxfId="1858" priority="1582" operator="equal">
      <formula>""</formula>
    </cfRule>
  </conditionalFormatting>
  <conditionalFormatting sqref="P37">
    <cfRule type="expression" dxfId="1857" priority="1579">
      <formula>AND(H37="Student",M37&gt;60)</formula>
    </cfRule>
    <cfRule type="expression" dxfId="1856" priority="1580">
      <formula>AND(H37="Staff",M37&gt;90)</formula>
    </cfRule>
    <cfRule type="expression" dxfId="1855" priority="1581">
      <formula>M37&gt;(L37-K37)+1</formula>
    </cfRule>
  </conditionalFormatting>
  <conditionalFormatting sqref="R38">
    <cfRule type="containsText" dxfId="1854" priority="1578" operator="containsText" text="Error">
      <formula>NOT(ISERROR(SEARCH("Error",R38)))</formula>
    </cfRule>
  </conditionalFormatting>
  <conditionalFormatting sqref="E38">
    <cfRule type="expression" dxfId="1853" priority="1577">
      <formula>COUNTIF(CountryALL,E38)=0</formula>
    </cfRule>
  </conditionalFormatting>
  <conditionalFormatting sqref="D38">
    <cfRule type="cellIs" dxfId="1852" priority="1576" operator="equal">
      <formula>""</formula>
    </cfRule>
  </conditionalFormatting>
  <conditionalFormatting sqref="P38">
    <cfRule type="expression" dxfId="1851" priority="1573">
      <formula>AND(H38="Student",M38&gt;60)</formula>
    </cfRule>
    <cfRule type="expression" dxfId="1850" priority="1574">
      <formula>AND(H38="Staff",M38&gt;90)</formula>
    </cfRule>
    <cfRule type="expression" dxfId="1849" priority="1575">
      <formula>M38&gt;(L38-K38)+1</formula>
    </cfRule>
  </conditionalFormatting>
  <conditionalFormatting sqref="R39">
    <cfRule type="containsText" dxfId="1848" priority="1572" operator="containsText" text="Error">
      <formula>NOT(ISERROR(SEARCH("Error",R39)))</formula>
    </cfRule>
  </conditionalFormatting>
  <conditionalFormatting sqref="E39">
    <cfRule type="expression" dxfId="1847" priority="1571">
      <formula>COUNTIF(CountryALL,E39)=0</formula>
    </cfRule>
  </conditionalFormatting>
  <conditionalFormatting sqref="D39">
    <cfRule type="cellIs" dxfId="1846" priority="1570" operator="equal">
      <formula>""</formula>
    </cfRule>
  </conditionalFormatting>
  <conditionalFormatting sqref="P39">
    <cfRule type="expression" dxfId="1845" priority="1567">
      <formula>AND(H39="Student",M39&gt;60)</formula>
    </cfRule>
    <cfRule type="expression" dxfId="1844" priority="1568">
      <formula>AND(H39="Staff",M39&gt;90)</formula>
    </cfRule>
    <cfRule type="expression" dxfId="1843" priority="1569">
      <formula>M39&gt;(L39-K39)+1</formula>
    </cfRule>
  </conditionalFormatting>
  <conditionalFormatting sqref="R40">
    <cfRule type="containsText" dxfId="1842" priority="1566" operator="containsText" text="Error">
      <formula>NOT(ISERROR(SEARCH("Error",R40)))</formula>
    </cfRule>
  </conditionalFormatting>
  <conditionalFormatting sqref="E40">
    <cfRule type="expression" dxfId="1841" priority="1565">
      <formula>COUNTIF(CountryALL,E40)=0</formula>
    </cfRule>
  </conditionalFormatting>
  <conditionalFormatting sqref="D40">
    <cfRule type="cellIs" dxfId="1840" priority="1564" operator="equal">
      <formula>""</formula>
    </cfRule>
  </conditionalFormatting>
  <conditionalFormatting sqref="P40">
    <cfRule type="expression" dxfId="1839" priority="1561">
      <formula>AND(H40="Student",M40&gt;60)</formula>
    </cfRule>
    <cfRule type="expression" dxfId="1838" priority="1562">
      <formula>AND(H40="Staff",M40&gt;90)</formula>
    </cfRule>
    <cfRule type="expression" dxfId="1837" priority="1563">
      <formula>M40&gt;(L40-K40)+1</formula>
    </cfRule>
  </conditionalFormatting>
  <conditionalFormatting sqref="R41">
    <cfRule type="containsText" dxfId="1836" priority="1560" operator="containsText" text="Error">
      <formula>NOT(ISERROR(SEARCH("Error",R41)))</formula>
    </cfRule>
  </conditionalFormatting>
  <conditionalFormatting sqref="E41">
    <cfRule type="expression" dxfId="1835" priority="1559">
      <formula>COUNTIF(CountryALL,E41)=0</formula>
    </cfRule>
  </conditionalFormatting>
  <conditionalFormatting sqref="D41">
    <cfRule type="cellIs" dxfId="1834" priority="1558" operator="equal">
      <formula>""</formula>
    </cfRule>
  </conditionalFormatting>
  <conditionalFormatting sqref="P41">
    <cfRule type="expression" dxfId="1833" priority="1555">
      <formula>AND(H41="Student",M41&gt;60)</formula>
    </cfRule>
    <cfRule type="expression" dxfId="1832" priority="1556">
      <formula>AND(H41="Staff",M41&gt;90)</formula>
    </cfRule>
    <cfRule type="expression" dxfId="1831" priority="1557">
      <formula>M41&gt;(L41-K41)+1</formula>
    </cfRule>
  </conditionalFormatting>
  <conditionalFormatting sqref="R42">
    <cfRule type="containsText" dxfId="1830" priority="1554" operator="containsText" text="Error">
      <formula>NOT(ISERROR(SEARCH("Error",R42)))</formula>
    </cfRule>
  </conditionalFormatting>
  <conditionalFormatting sqref="E42">
    <cfRule type="expression" dxfId="1829" priority="1553">
      <formula>COUNTIF(CountryALL,E42)=0</formula>
    </cfRule>
  </conditionalFormatting>
  <conditionalFormatting sqref="D42">
    <cfRule type="cellIs" dxfId="1828" priority="1552" operator="equal">
      <formula>""</formula>
    </cfRule>
  </conditionalFormatting>
  <conditionalFormatting sqref="P42">
    <cfRule type="expression" dxfId="1827" priority="1549">
      <formula>AND(H42="Student",M42&gt;60)</formula>
    </cfRule>
    <cfRule type="expression" dxfId="1826" priority="1550">
      <formula>AND(H42="Staff",M42&gt;90)</formula>
    </cfRule>
    <cfRule type="expression" dxfId="1825" priority="1551">
      <formula>M42&gt;(L42-K42)+1</formula>
    </cfRule>
  </conditionalFormatting>
  <conditionalFormatting sqref="R43">
    <cfRule type="containsText" dxfId="1824" priority="1548" operator="containsText" text="Error">
      <formula>NOT(ISERROR(SEARCH("Error",R43)))</formula>
    </cfRule>
  </conditionalFormatting>
  <conditionalFormatting sqref="E43">
    <cfRule type="expression" dxfId="1823" priority="1547">
      <formula>COUNTIF(CountryALL,E43)=0</formula>
    </cfRule>
  </conditionalFormatting>
  <conditionalFormatting sqref="D43">
    <cfRule type="cellIs" dxfId="1822" priority="1546" operator="equal">
      <formula>""</formula>
    </cfRule>
  </conditionalFormatting>
  <conditionalFormatting sqref="P43">
    <cfRule type="expression" dxfId="1821" priority="1543">
      <formula>AND(H43="Student",M43&gt;60)</formula>
    </cfRule>
    <cfRule type="expression" dxfId="1820" priority="1544">
      <formula>AND(H43="Staff",M43&gt;90)</formula>
    </cfRule>
    <cfRule type="expression" dxfId="1819" priority="1545">
      <formula>M43&gt;(L43-K43)+1</formula>
    </cfRule>
  </conditionalFormatting>
  <conditionalFormatting sqref="R44">
    <cfRule type="containsText" dxfId="1818" priority="1542" operator="containsText" text="Error">
      <formula>NOT(ISERROR(SEARCH("Error",R44)))</formula>
    </cfRule>
  </conditionalFormatting>
  <conditionalFormatting sqref="E44">
    <cfRule type="expression" dxfId="1817" priority="1541">
      <formula>COUNTIF(CountryALL,E44)=0</formula>
    </cfRule>
  </conditionalFormatting>
  <conditionalFormatting sqref="D44">
    <cfRule type="cellIs" dxfId="1816" priority="1540" operator="equal">
      <formula>""</formula>
    </cfRule>
  </conditionalFormatting>
  <conditionalFormatting sqref="P44">
    <cfRule type="expression" dxfId="1815" priority="1537">
      <formula>AND(H44="Student",M44&gt;60)</formula>
    </cfRule>
    <cfRule type="expression" dxfId="1814" priority="1538">
      <formula>AND(H44="Staff",M44&gt;90)</formula>
    </cfRule>
    <cfRule type="expression" dxfId="1813" priority="1539">
      <formula>M44&gt;(L44-K44)+1</formula>
    </cfRule>
  </conditionalFormatting>
  <conditionalFormatting sqref="R45">
    <cfRule type="containsText" dxfId="1812" priority="1536" operator="containsText" text="Error">
      <formula>NOT(ISERROR(SEARCH("Error",R45)))</formula>
    </cfRule>
  </conditionalFormatting>
  <conditionalFormatting sqref="E45">
    <cfRule type="expression" dxfId="1811" priority="1535">
      <formula>COUNTIF(CountryALL,E45)=0</formula>
    </cfRule>
  </conditionalFormatting>
  <conditionalFormatting sqref="D45">
    <cfRule type="cellIs" dxfId="1810" priority="1534" operator="equal">
      <formula>""</formula>
    </cfRule>
  </conditionalFormatting>
  <conditionalFormatting sqref="P45">
    <cfRule type="expression" dxfId="1809" priority="1531">
      <formula>AND(H45="Student",M45&gt;60)</formula>
    </cfRule>
    <cfRule type="expression" dxfId="1808" priority="1532">
      <formula>AND(H45="Staff",M45&gt;90)</formula>
    </cfRule>
    <cfRule type="expression" dxfId="1807" priority="1533">
      <formula>M45&gt;(L45-K45)+1</formula>
    </cfRule>
  </conditionalFormatting>
  <conditionalFormatting sqref="R46">
    <cfRule type="containsText" dxfId="1806" priority="1530" operator="containsText" text="Error">
      <formula>NOT(ISERROR(SEARCH("Error",R46)))</formula>
    </cfRule>
  </conditionalFormatting>
  <conditionalFormatting sqref="E46">
    <cfRule type="expression" dxfId="1805" priority="1529">
      <formula>COUNTIF(CountryALL,E46)=0</formula>
    </cfRule>
  </conditionalFormatting>
  <conditionalFormatting sqref="D46">
    <cfRule type="cellIs" dxfId="1804" priority="1528" operator="equal">
      <formula>""</formula>
    </cfRule>
  </conditionalFormatting>
  <conditionalFormatting sqref="P46">
    <cfRule type="expression" dxfId="1803" priority="1525">
      <formula>AND(H46="Student",M46&gt;60)</formula>
    </cfRule>
    <cfRule type="expression" dxfId="1802" priority="1526">
      <formula>AND(H46="Staff",M46&gt;90)</formula>
    </cfRule>
    <cfRule type="expression" dxfId="1801" priority="1527">
      <formula>M46&gt;(L46-K46)+1</formula>
    </cfRule>
  </conditionalFormatting>
  <conditionalFormatting sqref="R47">
    <cfRule type="containsText" dxfId="1800" priority="1524" operator="containsText" text="Error">
      <formula>NOT(ISERROR(SEARCH("Error",R47)))</formula>
    </cfRule>
  </conditionalFormatting>
  <conditionalFormatting sqref="E47">
    <cfRule type="expression" dxfId="1799" priority="1523">
      <formula>COUNTIF(CountryALL,E47)=0</formula>
    </cfRule>
  </conditionalFormatting>
  <conditionalFormatting sqref="D47">
    <cfRule type="cellIs" dxfId="1798" priority="1522" operator="equal">
      <formula>""</formula>
    </cfRule>
  </conditionalFormatting>
  <conditionalFormatting sqref="P47">
    <cfRule type="expression" dxfId="1797" priority="1519">
      <formula>AND(H47="Student",M47&gt;60)</formula>
    </cfRule>
    <cfRule type="expression" dxfId="1796" priority="1520">
      <formula>AND(H47="Staff",M47&gt;90)</formula>
    </cfRule>
    <cfRule type="expression" dxfId="1795" priority="1521">
      <formula>M47&gt;(L47-K47)+1</formula>
    </cfRule>
  </conditionalFormatting>
  <conditionalFormatting sqref="R48">
    <cfRule type="containsText" dxfId="1794" priority="1518" operator="containsText" text="Error">
      <formula>NOT(ISERROR(SEARCH("Error",R48)))</formula>
    </cfRule>
  </conditionalFormatting>
  <conditionalFormatting sqref="E48">
    <cfRule type="expression" dxfId="1793" priority="1517">
      <formula>COUNTIF(CountryALL,E48)=0</formula>
    </cfRule>
  </conditionalFormatting>
  <conditionalFormatting sqref="D48">
    <cfRule type="cellIs" dxfId="1792" priority="1516" operator="equal">
      <formula>""</formula>
    </cfRule>
  </conditionalFormatting>
  <conditionalFormatting sqref="P48">
    <cfRule type="expression" dxfId="1791" priority="1513">
      <formula>AND(H48="Student",M48&gt;60)</formula>
    </cfRule>
    <cfRule type="expression" dxfId="1790" priority="1514">
      <formula>AND(H48="Staff",M48&gt;90)</formula>
    </cfRule>
    <cfRule type="expression" dxfId="1789" priority="1515">
      <formula>M48&gt;(L48-K48)+1</formula>
    </cfRule>
  </conditionalFormatting>
  <conditionalFormatting sqref="R49">
    <cfRule type="containsText" dxfId="1788" priority="1512" operator="containsText" text="Error">
      <formula>NOT(ISERROR(SEARCH("Error",R49)))</formula>
    </cfRule>
  </conditionalFormatting>
  <conditionalFormatting sqref="E49">
    <cfRule type="expression" dxfId="1787" priority="1511">
      <formula>COUNTIF(CountryALL,E49)=0</formula>
    </cfRule>
  </conditionalFormatting>
  <conditionalFormatting sqref="D49">
    <cfRule type="cellIs" dxfId="1786" priority="1510" operator="equal">
      <formula>""</formula>
    </cfRule>
  </conditionalFormatting>
  <conditionalFormatting sqref="P49">
    <cfRule type="expression" dxfId="1785" priority="1507">
      <formula>AND(H49="Student",M49&gt;60)</formula>
    </cfRule>
    <cfRule type="expression" dxfId="1784" priority="1508">
      <formula>AND(H49="Staff",M49&gt;90)</formula>
    </cfRule>
    <cfRule type="expression" dxfId="1783" priority="1509">
      <formula>M49&gt;(L49-K49)+1</formula>
    </cfRule>
  </conditionalFormatting>
  <conditionalFormatting sqref="R50">
    <cfRule type="containsText" dxfId="1782" priority="1506" operator="containsText" text="Error">
      <formula>NOT(ISERROR(SEARCH("Error",R50)))</formula>
    </cfRule>
  </conditionalFormatting>
  <conditionalFormatting sqref="E50">
    <cfRule type="expression" dxfId="1781" priority="1505">
      <formula>COUNTIF(CountryALL,E50)=0</formula>
    </cfRule>
  </conditionalFormatting>
  <conditionalFormatting sqref="D50">
    <cfRule type="cellIs" dxfId="1780" priority="1504" operator="equal">
      <formula>""</formula>
    </cfRule>
  </conditionalFormatting>
  <conditionalFormatting sqref="P50">
    <cfRule type="expression" dxfId="1779" priority="1501">
      <formula>AND(H50="Student",M50&gt;60)</formula>
    </cfRule>
    <cfRule type="expression" dxfId="1778" priority="1502">
      <formula>AND(H50="Staff",M50&gt;90)</formula>
    </cfRule>
    <cfRule type="expression" dxfId="1777" priority="1503">
      <formula>M50&gt;(L50-K50)+1</formula>
    </cfRule>
  </conditionalFormatting>
  <conditionalFormatting sqref="R51">
    <cfRule type="containsText" dxfId="1776" priority="1500" operator="containsText" text="Error">
      <formula>NOT(ISERROR(SEARCH("Error",R51)))</formula>
    </cfRule>
  </conditionalFormatting>
  <conditionalFormatting sqref="E51">
    <cfRule type="expression" dxfId="1775" priority="1499">
      <formula>COUNTIF(CountryALL,E51)=0</formula>
    </cfRule>
  </conditionalFormatting>
  <conditionalFormatting sqref="D51">
    <cfRule type="cellIs" dxfId="1774" priority="1498" operator="equal">
      <formula>""</formula>
    </cfRule>
  </conditionalFormatting>
  <conditionalFormatting sqref="P51">
    <cfRule type="expression" dxfId="1773" priority="1495">
      <formula>AND(H51="Student",M51&gt;60)</formula>
    </cfRule>
    <cfRule type="expression" dxfId="1772" priority="1496">
      <formula>AND(H51="Staff",M51&gt;90)</formula>
    </cfRule>
    <cfRule type="expression" dxfId="1771" priority="1497">
      <formula>M51&gt;(L51-K51)+1</formula>
    </cfRule>
  </conditionalFormatting>
  <conditionalFormatting sqref="R52">
    <cfRule type="containsText" dxfId="1770" priority="1494" operator="containsText" text="Error">
      <formula>NOT(ISERROR(SEARCH("Error",R52)))</formula>
    </cfRule>
  </conditionalFormatting>
  <conditionalFormatting sqref="E52">
    <cfRule type="expression" dxfId="1769" priority="1493">
      <formula>COUNTIF(CountryALL,E52)=0</formula>
    </cfRule>
  </conditionalFormatting>
  <conditionalFormatting sqref="D52">
    <cfRule type="cellIs" dxfId="1768" priority="1492" operator="equal">
      <formula>""</formula>
    </cfRule>
  </conditionalFormatting>
  <conditionalFormatting sqref="P52">
    <cfRule type="expression" dxfId="1767" priority="1489">
      <formula>AND(H52="Student",M52&gt;60)</formula>
    </cfRule>
    <cfRule type="expression" dxfId="1766" priority="1490">
      <formula>AND(H52="Staff",M52&gt;90)</formula>
    </cfRule>
    <cfRule type="expression" dxfId="1765" priority="1491">
      <formula>M52&gt;(L52-K52)+1</formula>
    </cfRule>
  </conditionalFormatting>
  <conditionalFormatting sqref="R53">
    <cfRule type="containsText" dxfId="1764" priority="1488" operator="containsText" text="Error">
      <formula>NOT(ISERROR(SEARCH("Error",R53)))</formula>
    </cfRule>
  </conditionalFormatting>
  <conditionalFormatting sqref="E53">
    <cfRule type="expression" dxfId="1763" priority="1487">
      <formula>COUNTIF(CountryALL,E53)=0</formula>
    </cfRule>
  </conditionalFormatting>
  <conditionalFormatting sqref="D53">
    <cfRule type="cellIs" dxfId="1762" priority="1486" operator="equal">
      <formula>""</formula>
    </cfRule>
  </conditionalFormatting>
  <conditionalFormatting sqref="P53">
    <cfRule type="expression" dxfId="1761" priority="1483">
      <formula>AND(H53="Student",M53&gt;60)</formula>
    </cfRule>
    <cfRule type="expression" dxfId="1760" priority="1484">
      <formula>AND(H53="Staff",M53&gt;90)</formula>
    </cfRule>
    <cfRule type="expression" dxfId="1759" priority="1485">
      <formula>M53&gt;(L53-K53)+1</formula>
    </cfRule>
  </conditionalFormatting>
  <conditionalFormatting sqref="R54">
    <cfRule type="containsText" dxfId="1758" priority="1482" operator="containsText" text="Error">
      <formula>NOT(ISERROR(SEARCH("Error",R54)))</formula>
    </cfRule>
  </conditionalFormatting>
  <conditionalFormatting sqref="E54">
    <cfRule type="expression" dxfId="1757" priority="1481">
      <formula>COUNTIF(CountryALL,E54)=0</formula>
    </cfRule>
  </conditionalFormatting>
  <conditionalFormatting sqref="D54">
    <cfRule type="cellIs" dxfId="1756" priority="1480" operator="equal">
      <formula>""</formula>
    </cfRule>
  </conditionalFormatting>
  <conditionalFormatting sqref="P54">
    <cfRule type="expression" dxfId="1755" priority="1477">
      <formula>AND(H54="Student",M54&gt;60)</formula>
    </cfRule>
    <cfRule type="expression" dxfId="1754" priority="1478">
      <formula>AND(H54="Staff",M54&gt;90)</formula>
    </cfRule>
    <cfRule type="expression" dxfId="1753" priority="1479">
      <formula>M54&gt;(L54-K54)+1</formula>
    </cfRule>
  </conditionalFormatting>
  <conditionalFormatting sqref="R55">
    <cfRule type="containsText" dxfId="1752" priority="1476" operator="containsText" text="Error">
      <formula>NOT(ISERROR(SEARCH("Error",R55)))</formula>
    </cfRule>
  </conditionalFormatting>
  <conditionalFormatting sqref="E55">
    <cfRule type="expression" dxfId="1751" priority="1475">
      <formula>COUNTIF(CountryALL,E55)=0</formula>
    </cfRule>
  </conditionalFormatting>
  <conditionalFormatting sqref="D55">
    <cfRule type="cellIs" dxfId="1750" priority="1474" operator="equal">
      <formula>""</formula>
    </cfRule>
  </conditionalFormatting>
  <conditionalFormatting sqref="P55">
    <cfRule type="expression" dxfId="1749" priority="1471">
      <formula>AND(H55="Student",M55&gt;60)</formula>
    </cfRule>
    <cfRule type="expression" dxfId="1748" priority="1472">
      <formula>AND(H55="Staff",M55&gt;90)</formula>
    </cfRule>
    <cfRule type="expression" dxfId="1747" priority="1473">
      <formula>M55&gt;(L55-K55)+1</formula>
    </cfRule>
  </conditionalFormatting>
  <conditionalFormatting sqref="R56">
    <cfRule type="containsText" dxfId="1746" priority="1470" operator="containsText" text="Error">
      <formula>NOT(ISERROR(SEARCH("Error",R56)))</formula>
    </cfRule>
  </conditionalFormatting>
  <conditionalFormatting sqref="E56">
    <cfRule type="expression" dxfId="1745" priority="1469">
      <formula>COUNTIF(CountryALL,E56)=0</formula>
    </cfRule>
  </conditionalFormatting>
  <conditionalFormatting sqref="D56">
    <cfRule type="cellIs" dxfId="1744" priority="1468" operator="equal">
      <formula>""</formula>
    </cfRule>
  </conditionalFormatting>
  <conditionalFormatting sqref="P56">
    <cfRule type="expression" dxfId="1743" priority="1465">
      <formula>AND(H56="Student",M56&gt;60)</formula>
    </cfRule>
    <cfRule type="expression" dxfId="1742" priority="1466">
      <formula>AND(H56="Staff",M56&gt;90)</formula>
    </cfRule>
    <cfRule type="expression" dxfId="1741" priority="1467">
      <formula>M56&gt;(L56-K56)+1</formula>
    </cfRule>
  </conditionalFormatting>
  <conditionalFormatting sqref="R57">
    <cfRule type="containsText" dxfId="1740" priority="1464" operator="containsText" text="Error">
      <formula>NOT(ISERROR(SEARCH("Error",R57)))</formula>
    </cfRule>
  </conditionalFormatting>
  <conditionalFormatting sqref="E57">
    <cfRule type="expression" dxfId="1739" priority="1463">
      <formula>COUNTIF(CountryALL,E57)=0</formula>
    </cfRule>
  </conditionalFormatting>
  <conditionalFormatting sqref="D57">
    <cfRule type="cellIs" dxfId="1738" priority="1462" operator="equal">
      <formula>""</formula>
    </cfRule>
  </conditionalFormatting>
  <conditionalFormatting sqref="P57">
    <cfRule type="expression" dxfId="1737" priority="1459">
      <formula>AND(H57="Student",M57&gt;60)</formula>
    </cfRule>
    <cfRule type="expression" dxfId="1736" priority="1460">
      <formula>AND(H57="Staff",M57&gt;90)</formula>
    </cfRule>
    <cfRule type="expression" dxfId="1735" priority="1461">
      <formula>M57&gt;(L57-K57)+1</formula>
    </cfRule>
  </conditionalFormatting>
  <conditionalFormatting sqref="R58">
    <cfRule type="containsText" dxfId="1734" priority="1458" operator="containsText" text="Error">
      <formula>NOT(ISERROR(SEARCH("Error",R58)))</formula>
    </cfRule>
  </conditionalFormatting>
  <conditionalFormatting sqref="E58">
    <cfRule type="expression" dxfId="1733" priority="1457">
      <formula>COUNTIF(CountryALL,E58)=0</formula>
    </cfRule>
  </conditionalFormatting>
  <conditionalFormatting sqref="D58">
    <cfRule type="cellIs" dxfId="1732" priority="1456" operator="equal">
      <formula>""</formula>
    </cfRule>
  </conditionalFormatting>
  <conditionalFormatting sqref="P58">
    <cfRule type="expression" dxfId="1731" priority="1453">
      <formula>AND(H58="Student",M58&gt;60)</formula>
    </cfRule>
    <cfRule type="expression" dxfId="1730" priority="1454">
      <formula>AND(H58="Staff",M58&gt;90)</formula>
    </cfRule>
    <cfRule type="expression" dxfId="1729" priority="1455">
      <formula>M58&gt;(L58-K58)+1</formula>
    </cfRule>
  </conditionalFormatting>
  <conditionalFormatting sqref="R59">
    <cfRule type="containsText" dxfId="1728" priority="1452" operator="containsText" text="Error">
      <formula>NOT(ISERROR(SEARCH("Error",R59)))</formula>
    </cfRule>
  </conditionalFormatting>
  <conditionalFormatting sqref="E59">
    <cfRule type="expression" dxfId="1727" priority="1451">
      <formula>COUNTIF(CountryALL,E59)=0</formula>
    </cfRule>
  </conditionalFormatting>
  <conditionalFormatting sqref="D59">
    <cfRule type="cellIs" dxfId="1726" priority="1450" operator="equal">
      <formula>""</formula>
    </cfRule>
  </conditionalFormatting>
  <conditionalFormatting sqref="P59">
    <cfRule type="expression" dxfId="1725" priority="1447">
      <formula>AND(H59="Student",M59&gt;60)</formula>
    </cfRule>
    <cfRule type="expression" dxfId="1724" priority="1448">
      <formula>AND(H59="Staff",M59&gt;90)</formula>
    </cfRule>
    <cfRule type="expression" dxfId="1723" priority="1449">
      <formula>M59&gt;(L59-K59)+1</formula>
    </cfRule>
  </conditionalFormatting>
  <conditionalFormatting sqref="R60">
    <cfRule type="containsText" dxfId="1722" priority="1446" operator="containsText" text="Error">
      <formula>NOT(ISERROR(SEARCH("Error",R60)))</formula>
    </cfRule>
  </conditionalFormatting>
  <conditionalFormatting sqref="E60">
    <cfRule type="expression" dxfId="1721" priority="1445">
      <formula>COUNTIF(CountryALL,E60)=0</formula>
    </cfRule>
  </conditionalFormatting>
  <conditionalFormatting sqref="D60">
    <cfRule type="cellIs" dxfId="1720" priority="1444" operator="equal">
      <formula>""</formula>
    </cfRule>
  </conditionalFormatting>
  <conditionalFormatting sqref="P60">
    <cfRule type="expression" dxfId="1719" priority="1441">
      <formula>AND(H60="Student",M60&gt;60)</formula>
    </cfRule>
    <cfRule type="expression" dxfId="1718" priority="1442">
      <formula>AND(H60="Staff",M60&gt;90)</formula>
    </cfRule>
    <cfRule type="expression" dxfId="1717" priority="1443">
      <formula>M60&gt;(L60-K60)+1</formula>
    </cfRule>
  </conditionalFormatting>
  <conditionalFormatting sqref="R61">
    <cfRule type="containsText" dxfId="1716" priority="1440" operator="containsText" text="Error">
      <formula>NOT(ISERROR(SEARCH("Error",R61)))</formula>
    </cfRule>
  </conditionalFormatting>
  <conditionalFormatting sqref="E61">
    <cfRule type="expression" dxfId="1715" priority="1439">
      <formula>COUNTIF(CountryALL,E61)=0</formula>
    </cfRule>
  </conditionalFormatting>
  <conditionalFormatting sqref="D61">
    <cfRule type="cellIs" dxfId="1714" priority="1438" operator="equal">
      <formula>""</formula>
    </cfRule>
  </conditionalFormatting>
  <conditionalFormatting sqref="P61">
    <cfRule type="expression" dxfId="1713" priority="1435">
      <formula>AND(H61="Student",M61&gt;60)</formula>
    </cfRule>
    <cfRule type="expression" dxfId="1712" priority="1436">
      <formula>AND(H61="Staff",M61&gt;90)</formula>
    </cfRule>
    <cfRule type="expression" dxfId="1711" priority="1437">
      <formula>M61&gt;(L61-K61)+1</formula>
    </cfRule>
  </conditionalFormatting>
  <conditionalFormatting sqref="R62">
    <cfRule type="containsText" dxfId="1710" priority="1434" operator="containsText" text="Error">
      <formula>NOT(ISERROR(SEARCH("Error",R62)))</formula>
    </cfRule>
  </conditionalFormatting>
  <conditionalFormatting sqref="E62">
    <cfRule type="expression" dxfId="1709" priority="1433">
      <formula>COUNTIF(CountryALL,E62)=0</formula>
    </cfRule>
  </conditionalFormatting>
  <conditionalFormatting sqref="D62">
    <cfRule type="cellIs" dxfId="1708" priority="1432" operator="equal">
      <formula>""</formula>
    </cfRule>
  </conditionalFormatting>
  <conditionalFormatting sqref="P62">
    <cfRule type="expression" dxfId="1707" priority="1429">
      <formula>AND(H62="Student",M62&gt;60)</formula>
    </cfRule>
    <cfRule type="expression" dxfId="1706" priority="1430">
      <formula>AND(H62="Staff",M62&gt;90)</formula>
    </cfRule>
    <cfRule type="expression" dxfId="1705" priority="1431">
      <formula>M62&gt;(L62-K62)+1</formula>
    </cfRule>
  </conditionalFormatting>
  <conditionalFormatting sqref="R63">
    <cfRule type="containsText" dxfId="1704" priority="1428" operator="containsText" text="Error">
      <formula>NOT(ISERROR(SEARCH("Error",R63)))</formula>
    </cfRule>
  </conditionalFormatting>
  <conditionalFormatting sqref="E63">
    <cfRule type="expression" dxfId="1703" priority="1427">
      <formula>COUNTIF(CountryALL,E63)=0</formula>
    </cfRule>
  </conditionalFormatting>
  <conditionalFormatting sqref="D63">
    <cfRule type="cellIs" dxfId="1702" priority="1426" operator="equal">
      <formula>""</formula>
    </cfRule>
  </conditionalFormatting>
  <conditionalFormatting sqref="P63">
    <cfRule type="expression" dxfId="1701" priority="1423">
      <formula>AND(H63="Student",M63&gt;60)</formula>
    </cfRule>
    <cfRule type="expression" dxfId="1700" priority="1424">
      <formula>AND(H63="Staff",M63&gt;90)</formula>
    </cfRule>
    <cfRule type="expression" dxfId="1699" priority="1425">
      <formula>M63&gt;(L63-K63)+1</formula>
    </cfRule>
  </conditionalFormatting>
  <conditionalFormatting sqref="R64">
    <cfRule type="containsText" dxfId="1698" priority="1422" operator="containsText" text="Error">
      <formula>NOT(ISERROR(SEARCH("Error",R64)))</formula>
    </cfRule>
  </conditionalFormatting>
  <conditionalFormatting sqref="E64">
    <cfRule type="expression" dxfId="1697" priority="1421">
      <formula>COUNTIF(CountryALL,E64)=0</formula>
    </cfRule>
  </conditionalFormatting>
  <conditionalFormatting sqref="D64">
    <cfRule type="cellIs" dxfId="1696" priority="1420" operator="equal">
      <formula>""</formula>
    </cfRule>
  </conditionalFormatting>
  <conditionalFormatting sqref="P64">
    <cfRule type="expression" dxfId="1695" priority="1417">
      <formula>AND(H64="Student",M64&gt;60)</formula>
    </cfRule>
    <cfRule type="expression" dxfId="1694" priority="1418">
      <formula>AND(H64="Staff",M64&gt;90)</formula>
    </cfRule>
    <cfRule type="expression" dxfId="1693" priority="1419">
      <formula>M64&gt;(L64-K64)+1</formula>
    </cfRule>
  </conditionalFormatting>
  <conditionalFormatting sqref="R65">
    <cfRule type="containsText" dxfId="1692" priority="1416" operator="containsText" text="Error">
      <formula>NOT(ISERROR(SEARCH("Error",R65)))</formula>
    </cfRule>
  </conditionalFormatting>
  <conditionalFormatting sqref="E65">
    <cfRule type="expression" dxfId="1691" priority="1415">
      <formula>COUNTIF(CountryALL,E65)=0</formula>
    </cfRule>
  </conditionalFormatting>
  <conditionalFormatting sqref="D65">
    <cfRule type="cellIs" dxfId="1690" priority="1414" operator="equal">
      <formula>""</formula>
    </cfRule>
  </conditionalFormatting>
  <conditionalFormatting sqref="P65">
    <cfRule type="expression" dxfId="1689" priority="1411">
      <formula>AND(H65="Student",M65&gt;60)</formula>
    </cfRule>
    <cfRule type="expression" dxfId="1688" priority="1412">
      <formula>AND(H65="Staff",M65&gt;90)</formula>
    </cfRule>
    <cfRule type="expression" dxfId="1687" priority="1413">
      <formula>M65&gt;(L65-K65)+1</formula>
    </cfRule>
  </conditionalFormatting>
  <conditionalFormatting sqref="R66">
    <cfRule type="containsText" dxfId="1686" priority="1410" operator="containsText" text="Error">
      <formula>NOT(ISERROR(SEARCH("Error",R66)))</formula>
    </cfRule>
  </conditionalFormatting>
  <conditionalFormatting sqref="E66">
    <cfRule type="expression" dxfId="1685" priority="1409">
      <formula>COUNTIF(CountryALL,E66)=0</formula>
    </cfRule>
  </conditionalFormatting>
  <conditionalFormatting sqref="D66">
    <cfRule type="cellIs" dxfId="1684" priority="1408" operator="equal">
      <formula>""</formula>
    </cfRule>
  </conditionalFormatting>
  <conditionalFormatting sqref="P66">
    <cfRule type="expression" dxfId="1683" priority="1405">
      <formula>AND(H66="Student",M66&gt;60)</formula>
    </cfRule>
    <cfRule type="expression" dxfId="1682" priority="1406">
      <formula>AND(H66="Staff",M66&gt;90)</formula>
    </cfRule>
    <cfRule type="expression" dxfId="1681" priority="1407">
      <formula>M66&gt;(L66-K66)+1</formula>
    </cfRule>
  </conditionalFormatting>
  <conditionalFormatting sqref="R67">
    <cfRule type="containsText" dxfId="1680" priority="1404" operator="containsText" text="Error">
      <formula>NOT(ISERROR(SEARCH("Error",R67)))</formula>
    </cfRule>
  </conditionalFormatting>
  <conditionalFormatting sqref="E67">
    <cfRule type="expression" dxfId="1679" priority="1403">
      <formula>COUNTIF(CountryALL,E67)=0</formula>
    </cfRule>
  </conditionalFormatting>
  <conditionalFormatting sqref="D67">
    <cfRule type="cellIs" dxfId="1678" priority="1402" operator="equal">
      <formula>""</formula>
    </cfRule>
  </conditionalFormatting>
  <conditionalFormatting sqref="P67">
    <cfRule type="expression" dxfId="1677" priority="1399">
      <formula>AND(H67="Student",M67&gt;60)</formula>
    </cfRule>
    <cfRule type="expression" dxfId="1676" priority="1400">
      <formula>AND(H67="Staff",M67&gt;90)</formula>
    </cfRule>
    <cfRule type="expression" dxfId="1675" priority="1401">
      <formula>M67&gt;(L67-K67)+1</formula>
    </cfRule>
  </conditionalFormatting>
  <conditionalFormatting sqref="R68">
    <cfRule type="containsText" dxfId="1674" priority="1398" operator="containsText" text="Error">
      <formula>NOT(ISERROR(SEARCH("Error",R68)))</formula>
    </cfRule>
  </conditionalFormatting>
  <conditionalFormatting sqref="E68">
    <cfRule type="expression" dxfId="1673" priority="1397">
      <formula>COUNTIF(CountryALL,E68)=0</formula>
    </cfRule>
  </conditionalFormatting>
  <conditionalFormatting sqref="D68">
    <cfRule type="cellIs" dxfId="1672" priority="1396" operator="equal">
      <formula>""</formula>
    </cfRule>
  </conditionalFormatting>
  <conditionalFormatting sqref="P68">
    <cfRule type="expression" dxfId="1671" priority="1393">
      <formula>AND(H68="Student",M68&gt;60)</formula>
    </cfRule>
    <cfRule type="expression" dxfId="1670" priority="1394">
      <formula>AND(H68="Staff",M68&gt;90)</formula>
    </cfRule>
    <cfRule type="expression" dxfId="1669" priority="1395">
      <formula>M68&gt;(L68-K68)+1</formula>
    </cfRule>
  </conditionalFormatting>
  <conditionalFormatting sqref="R69">
    <cfRule type="containsText" dxfId="1668" priority="1392" operator="containsText" text="Error">
      <formula>NOT(ISERROR(SEARCH("Error",R69)))</formula>
    </cfRule>
  </conditionalFormatting>
  <conditionalFormatting sqref="E69">
    <cfRule type="expression" dxfId="1667" priority="1391">
      <formula>COUNTIF(CountryALL,E69)=0</formula>
    </cfRule>
  </conditionalFormatting>
  <conditionalFormatting sqref="D69">
    <cfRule type="cellIs" dxfId="1666" priority="1390" operator="equal">
      <formula>""</formula>
    </cfRule>
  </conditionalFormatting>
  <conditionalFormatting sqref="P69">
    <cfRule type="expression" dxfId="1665" priority="1387">
      <formula>AND(H69="Student",M69&gt;60)</formula>
    </cfRule>
    <cfRule type="expression" dxfId="1664" priority="1388">
      <formula>AND(H69="Staff",M69&gt;90)</formula>
    </cfRule>
    <cfRule type="expression" dxfId="1663" priority="1389">
      <formula>M69&gt;(L69-K69)+1</formula>
    </cfRule>
  </conditionalFormatting>
  <conditionalFormatting sqref="R70">
    <cfRule type="containsText" dxfId="1662" priority="1386" operator="containsText" text="Error">
      <formula>NOT(ISERROR(SEARCH("Error",R70)))</formula>
    </cfRule>
  </conditionalFormatting>
  <conditionalFormatting sqref="E70">
    <cfRule type="expression" dxfId="1661" priority="1385">
      <formula>COUNTIF(CountryALL,E70)=0</formula>
    </cfRule>
  </conditionalFormatting>
  <conditionalFormatting sqref="D70">
    <cfRule type="cellIs" dxfId="1660" priority="1384" operator="equal">
      <formula>""</formula>
    </cfRule>
  </conditionalFormatting>
  <conditionalFormatting sqref="P70">
    <cfRule type="expression" dxfId="1659" priority="1381">
      <formula>AND(H70="Student",M70&gt;60)</formula>
    </cfRule>
    <cfRule type="expression" dxfId="1658" priority="1382">
      <formula>AND(H70="Staff",M70&gt;90)</formula>
    </cfRule>
    <cfRule type="expression" dxfId="1657" priority="1383">
      <formula>M70&gt;(L70-K70)+1</formula>
    </cfRule>
  </conditionalFormatting>
  <conditionalFormatting sqref="R71">
    <cfRule type="containsText" dxfId="1656" priority="1380" operator="containsText" text="Error">
      <formula>NOT(ISERROR(SEARCH("Error",R71)))</formula>
    </cfRule>
  </conditionalFormatting>
  <conditionalFormatting sqref="E71">
    <cfRule type="expression" dxfId="1655" priority="1379">
      <formula>COUNTIF(CountryALL,E71)=0</formula>
    </cfRule>
  </conditionalFormatting>
  <conditionalFormatting sqref="D71">
    <cfRule type="cellIs" dxfId="1654" priority="1378" operator="equal">
      <formula>""</formula>
    </cfRule>
  </conditionalFormatting>
  <conditionalFormatting sqref="P71">
    <cfRule type="expression" dxfId="1653" priority="1375">
      <formula>AND(H71="Student",M71&gt;60)</formula>
    </cfRule>
    <cfRule type="expression" dxfId="1652" priority="1376">
      <formula>AND(H71="Staff",M71&gt;90)</formula>
    </cfRule>
    <cfRule type="expression" dxfId="1651" priority="1377">
      <formula>M71&gt;(L71-K71)+1</formula>
    </cfRule>
  </conditionalFormatting>
  <conditionalFormatting sqref="R72">
    <cfRule type="containsText" dxfId="1650" priority="1374" operator="containsText" text="Error">
      <formula>NOT(ISERROR(SEARCH("Error",R72)))</formula>
    </cfRule>
  </conditionalFormatting>
  <conditionalFormatting sqref="E72">
    <cfRule type="expression" dxfId="1649" priority="1373">
      <formula>COUNTIF(CountryALL,E72)=0</formula>
    </cfRule>
  </conditionalFormatting>
  <conditionalFormatting sqref="D72">
    <cfRule type="cellIs" dxfId="1648" priority="1372" operator="equal">
      <formula>""</formula>
    </cfRule>
  </conditionalFormatting>
  <conditionalFormatting sqref="P72">
    <cfRule type="expression" dxfId="1647" priority="1369">
      <formula>AND(H72="Student",M72&gt;60)</formula>
    </cfRule>
    <cfRule type="expression" dxfId="1646" priority="1370">
      <formula>AND(H72="Staff",M72&gt;90)</formula>
    </cfRule>
    <cfRule type="expression" dxfId="1645" priority="1371">
      <formula>M72&gt;(L72-K72)+1</formula>
    </cfRule>
  </conditionalFormatting>
  <conditionalFormatting sqref="R73">
    <cfRule type="containsText" dxfId="1644" priority="1368" operator="containsText" text="Error">
      <formula>NOT(ISERROR(SEARCH("Error",R73)))</formula>
    </cfRule>
  </conditionalFormatting>
  <conditionalFormatting sqref="E73">
    <cfRule type="expression" dxfId="1643" priority="1367">
      <formula>COUNTIF(CountryALL,E73)=0</formula>
    </cfRule>
  </conditionalFormatting>
  <conditionalFormatting sqref="D73">
    <cfRule type="cellIs" dxfId="1642" priority="1366" operator="equal">
      <formula>""</formula>
    </cfRule>
  </conditionalFormatting>
  <conditionalFormatting sqref="P73">
    <cfRule type="expression" dxfId="1641" priority="1363">
      <formula>AND(H73="Student",M73&gt;60)</formula>
    </cfRule>
    <cfRule type="expression" dxfId="1640" priority="1364">
      <formula>AND(H73="Staff",M73&gt;90)</formula>
    </cfRule>
    <cfRule type="expression" dxfId="1639" priority="1365">
      <formula>M73&gt;(L73-K73)+1</formula>
    </cfRule>
  </conditionalFormatting>
  <conditionalFormatting sqref="R74">
    <cfRule type="containsText" dxfId="1638" priority="1362" operator="containsText" text="Error">
      <formula>NOT(ISERROR(SEARCH("Error",R74)))</formula>
    </cfRule>
  </conditionalFormatting>
  <conditionalFormatting sqref="E74">
    <cfRule type="expression" dxfId="1637" priority="1361">
      <formula>COUNTIF(CountryALL,E74)=0</formula>
    </cfRule>
  </conditionalFormatting>
  <conditionalFormatting sqref="D74">
    <cfRule type="cellIs" dxfId="1636" priority="1360" operator="equal">
      <formula>""</formula>
    </cfRule>
  </conditionalFormatting>
  <conditionalFormatting sqref="P74">
    <cfRule type="expression" dxfId="1635" priority="1357">
      <formula>AND(H74="Student",M74&gt;60)</formula>
    </cfRule>
    <cfRule type="expression" dxfId="1634" priority="1358">
      <formula>AND(H74="Staff",M74&gt;90)</formula>
    </cfRule>
    <cfRule type="expression" dxfId="1633" priority="1359">
      <formula>M74&gt;(L74-K74)+1</formula>
    </cfRule>
  </conditionalFormatting>
  <conditionalFormatting sqref="R75">
    <cfRule type="containsText" dxfId="1632" priority="1356" operator="containsText" text="Error">
      <formula>NOT(ISERROR(SEARCH("Error",R75)))</formula>
    </cfRule>
  </conditionalFormatting>
  <conditionalFormatting sqref="E75">
    <cfRule type="expression" dxfId="1631" priority="1355">
      <formula>COUNTIF(CountryALL,E75)=0</formula>
    </cfRule>
  </conditionalFormatting>
  <conditionalFormatting sqref="D75">
    <cfRule type="cellIs" dxfId="1630" priority="1354" operator="equal">
      <formula>""</formula>
    </cfRule>
  </conditionalFormatting>
  <conditionalFormatting sqref="P75">
    <cfRule type="expression" dxfId="1629" priority="1351">
      <formula>AND(H75="Student",M75&gt;60)</formula>
    </cfRule>
    <cfRule type="expression" dxfId="1628" priority="1352">
      <formula>AND(H75="Staff",M75&gt;90)</formula>
    </cfRule>
    <cfRule type="expression" dxfId="1627" priority="1353">
      <formula>M75&gt;(L75-K75)+1</formula>
    </cfRule>
  </conditionalFormatting>
  <conditionalFormatting sqref="R76">
    <cfRule type="containsText" dxfId="1626" priority="1350" operator="containsText" text="Error">
      <formula>NOT(ISERROR(SEARCH("Error",R76)))</formula>
    </cfRule>
  </conditionalFormatting>
  <conditionalFormatting sqref="E76">
    <cfRule type="expression" dxfId="1625" priority="1349">
      <formula>COUNTIF(CountryALL,E76)=0</formula>
    </cfRule>
  </conditionalFormatting>
  <conditionalFormatting sqref="D76">
    <cfRule type="cellIs" dxfId="1624" priority="1348" operator="equal">
      <formula>""</formula>
    </cfRule>
  </conditionalFormatting>
  <conditionalFormatting sqref="P76">
    <cfRule type="expression" dxfId="1623" priority="1345">
      <formula>AND(H76="Student",M76&gt;60)</formula>
    </cfRule>
    <cfRule type="expression" dxfId="1622" priority="1346">
      <formula>AND(H76="Staff",M76&gt;90)</formula>
    </cfRule>
    <cfRule type="expression" dxfId="1621" priority="1347">
      <formula>M76&gt;(L76-K76)+1</formula>
    </cfRule>
  </conditionalFormatting>
  <conditionalFormatting sqref="R77">
    <cfRule type="containsText" dxfId="1620" priority="1344" operator="containsText" text="Error">
      <formula>NOT(ISERROR(SEARCH("Error",R77)))</formula>
    </cfRule>
  </conditionalFormatting>
  <conditionalFormatting sqref="E77">
    <cfRule type="expression" dxfId="1619" priority="1343">
      <formula>COUNTIF(CountryALL,E77)=0</formula>
    </cfRule>
  </conditionalFormatting>
  <conditionalFormatting sqref="D77">
    <cfRule type="cellIs" dxfId="1618" priority="1342" operator="equal">
      <formula>""</formula>
    </cfRule>
  </conditionalFormatting>
  <conditionalFormatting sqref="P77">
    <cfRule type="expression" dxfId="1617" priority="1339">
      <formula>AND(H77="Student",M77&gt;60)</formula>
    </cfRule>
    <cfRule type="expression" dxfId="1616" priority="1340">
      <formula>AND(H77="Staff",M77&gt;90)</formula>
    </cfRule>
    <cfRule type="expression" dxfId="1615" priority="1341">
      <formula>M77&gt;(L77-K77)+1</formula>
    </cfRule>
  </conditionalFormatting>
  <conditionalFormatting sqref="R78">
    <cfRule type="containsText" dxfId="1614" priority="1338" operator="containsText" text="Error">
      <formula>NOT(ISERROR(SEARCH("Error",R78)))</formula>
    </cfRule>
  </conditionalFormatting>
  <conditionalFormatting sqref="E78">
    <cfRule type="expression" dxfId="1613" priority="1337">
      <formula>COUNTIF(CountryALL,E78)=0</formula>
    </cfRule>
  </conditionalFormatting>
  <conditionalFormatting sqref="D78">
    <cfRule type="cellIs" dxfId="1612" priority="1336" operator="equal">
      <formula>""</formula>
    </cfRule>
  </conditionalFormatting>
  <conditionalFormatting sqref="P78">
    <cfRule type="expression" dxfId="1611" priority="1333">
      <formula>AND(H78="Student",M78&gt;60)</formula>
    </cfRule>
    <cfRule type="expression" dxfId="1610" priority="1334">
      <formula>AND(H78="Staff",M78&gt;90)</formula>
    </cfRule>
    <cfRule type="expression" dxfId="1609" priority="1335">
      <formula>M78&gt;(L78-K78)+1</formula>
    </cfRule>
  </conditionalFormatting>
  <conditionalFormatting sqref="R79">
    <cfRule type="containsText" dxfId="1608" priority="1332" operator="containsText" text="Error">
      <formula>NOT(ISERROR(SEARCH("Error",R79)))</formula>
    </cfRule>
  </conditionalFormatting>
  <conditionalFormatting sqref="E79">
    <cfRule type="expression" dxfId="1607" priority="1331">
      <formula>COUNTIF(CountryALL,E79)=0</formula>
    </cfRule>
  </conditionalFormatting>
  <conditionalFormatting sqref="D79">
    <cfRule type="cellIs" dxfId="1606" priority="1330" operator="equal">
      <formula>""</formula>
    </cfRule>
  </conditionalFormatting>
  <conditionalFormatting sqref="P79">
    <cfRule type="expression" dxfId="1605" priority="1327">
      <formula>AND(H79="Student",M79&gt;60)</formula>
    </cfRule>
    <cfRule type="expression" dxfId="1604" priority="1328">
      <formula>AND(H79="Staff",M79&gt;90)</formula>
    </cfRule>
    <cfRule type="expression" dxfId="1603" priority="1329">
      <formula>M79&gt;(L79-K79)+1</formula>
    </cfRule>
  </conditionalFormatting>
  <conditionalFormatting sqref="R80">
    <cfRule type="containsText" dxfId="1602" priority="1326" operator="containsText" text="Error">
      <formula>NOT(ISERROR(SEARCH("Error",R80)))</formula>
    </cfRule>
  </conditionalFormatting>
  <conditionalFormatting sqref="E80">
    <cfRule type="expression" dxfId="1601" priority="1325">
      <formula>COUNTIF(CountryALL,E80)=0</formula>
    </cfRule>
  </conditionalFormatting>
  <conditionalFormatting sqref="D80">
    <cfRule type="cellIs" dxfId="1600" priority="1324" operator="equal">
      <formula>""</formula>
    </cfRule>
  </conditionalFormatting>
  <conditionalFormatting sqref="P80">
    <cfRule type="expression" dxfId="1599" priority="1321">
      <formula>AND(H80="Student",M80&gt;60)</formula>
    </cfRule>
    <cfRule type="expression" dxfId="1598" priority="1322">
      <formula>AND(H80="Staff",M80&gt;90)</formula>
    </cfRule>
    <cfRule type="expression" dxfId="1597" priority="1323">
      <formula>M80&gt;(L80-K80)+1</formula>
    </cfRule>
  </conditionalFormatting>
  <conditionalFormatting sqref="R81">
    <cfRule type="containsText" dxfId="1596" priority="1320" operator="containsText" text="Error">
      <formula>NOT(ISERROR(SEARCH("Error",R81)))</formula>
    </cfRule>
  </conditionalFormatting>
  <conditionalFormatting sqref="E81">
    <cfRule type="expression" dxfId="1595" priority="1319">
      <formula>COUNTIF(CountryALL,E81)=0</formula>
    </cfRule>
  </conditionalFormatting>
  <conditionalFormatting sqref="D81">
    <cfRule type="cellIs" dxfId="1594" priority="1318" operator="equal">
      <formula>""</formula>
    </cfRule>
  </conditionalFormatting>
  <conditionalFormatting sqref="P81">
    <cfRule type="expression" dxfId="1593" priority="1315">
      <formula>AND(H81="Student",M81&gt;60)</formula>
    </cfRule>
    <cfRule type="expression" dxfId="1592" priority="1316">
      <formula>AND(H81="Staff",M81&gt;90)</formula>
    </cfRule>
    <cfRule type="expression" dxfId="1591" priority="1317">
      <formula>M81&gt;(L81-K81)+1</formula>
    </cfRule>
  </conditionalFormatting>
  <conditionalFormatting sqref="R82">
    <cfRule type="containsText" dxfId="1590" priority="1314" operator="containsText" text="Error">
      <formula>NOT(ISERROR(SEARCH("Error",R82)))</formula>
    </cfRule>
  </conditionalFormatting>
  <conditionalFormatting sqref="E82">
    <cfRule type="expression" dxfId="1589" priority="1313">
      <formula>COUNTIF(CountryALL,E82)=0</formula>
    </cfRule>
  </conditionalFormatting>
  <conditionalFormatting sqref="D82">
    <cfRule type="cellIs" dxfId="1588" priority="1312" operator="equal">
      <formula>""</formula>
    </cfRule>
  </conditionalFormatting>
  <conditionalFormatting sqref="P82">
    <cfRule type="expression" dxfId="1587" priority="1309">
      <formula>AND(H82="Student",M82&gt;60)</formula>
    </cfRule>
    <cfRule type="expression" dxfId="1586" priority="1310">
      <formula>AND(H82="Staff",M82&gt;90)</formula>
    </cfRule>
    <cfRule type="expression" dxfId="1585" priority="1311">
      <formula>M82&gt;(L82-K82)+1</formula>
    </cfRule>
  </conditionalFormatting>
  <conditionalFormatting sqref="R83">
    <cfRule type="containsText" dxfId="1584" priority="1308" operator="containsText" text="Error">
      <formula>NOT(ISERROR(SEARCH("Error",R83)))</formula>
    </cfRule>
  </conditionalFormatting>
  <conditionalFormatting sqref="E83">
    <cfRule type="expression" dxfId="1583" priority="1307">
      <formula>COUNTIF(CountryALL,E83)=0</formula>
    </cfRule>
  </conditionalFormatting>
  <conditionalFormatting sqref="D83">
    <cfRule type="cellIs" dxfId="1582" priority="1306" operator="equal">
      <formula>""</formula>
    </cfRule>
  </conditionalFormatting>
  <conditionalFormatting sqref="P83">
    <cfRule type="expression" dxfId="1581" priority="1303">
      <formula>AND(H83="Student",M83&gt;60)</formula>
    </cfRule>
    <cfRule type="expression" dxfId="1580" priority="1304">
      <formula>AND(H83="Staff",M83&gt;90)</formula>
    </cfRule>
    <cfRule type="expression" dxfId="1579" priority="1305">
      <formula>M83&gt;(L83-K83)+1</formula>
    </cfRule>
  </conditionalFormatting>
  <conditionalFormatting sqref="R84">
    <cfRule type="containsText" dxfId="1578" priority="1302" operator="containsText" text="Error">
      <formula>NOT(ISERROR(SEARCH("Error",R84)))</formula>
    </cfRule>
  </conditionalFormatting>
  <conditionalFormatting sqref="E84">
    <cfRule type="expression" dxfId="1577" priority="1301">
      <formula>COUNTIF(CountryALL,E84)=0</formula>
    </cfRule>
  </conditionalFormatting>
  <conditionalFormatting sqref="D84">
    <cfRule type="cellIs" dxfId="1576" priority="1300" operator="equal">
      <formula>""</formula>
    </cfRule>
  </conditionalFormatting>
  <conditionalFormatting sqref="P84">
    <cfRule type="expression" dxfId="1575" priority="1297">
      <formula>AND(H84="Student",M84&gt;60)</formula>
    </cfRule>
    <cfRule type="expression" dxfId="1574" priority="1298">
      <formula>AND(H84="Staff",M84&gt;90)</formula>
    </cfRule>
    <cfRule type="expression" dxfId="1573" priority="1299">
      <formula>M84&gt;(L84-K84)+1</formula>
    </cfRule>
  </conditionalFormatting>
  <conditionalFormatting sqref="R85">
    <cfRule type="containsText" dxfId="1572" priority="1296" operator="containsText" text="Error">
      <formula>NOT(ISERROR(SEARCH("Error",R85)))</formula>
    </cfRule>
  </conditionalFormatting>
  <conditionalFormatting sqref="E85">
    <cfRule type="expression" dxfId="1571" priority="1295">
      <formula>COUNTIF(CountryALL,E85)=0</formula>
    </cfRule>
  </conditionalFormatting>
  <conditionalFormatting sqref="D85">
    <cfRule type="cellIs" dxfId="1570" priority="1294" operator="equal">
      <formula>""</formula>
    </cfRule>
  </conditionalFormatting>
  <conditionalFormatting sqref="P85">
    <cfRule type="expression" dxfId="1569" priority="1291">
      <formula>AND(H85="Student",M85&gt;60)</formula>
    </cfRule>
    <cfRule type="expression" dxfId="1568" priority="1292">
      <formula>AND(H85="Staff",M85&gt;90)</formula>
    </cfRule>
    <cfRule type="expression" dxfId="1567" priority="1293">
      <formula>M85&gt;(L85-K85)+1</formula>
    </cfRule>
  </conditionalFormatting>
  <conditionalFormatting sqref="R86">
    <cfRule type="containsText" dxfId="1566" priority="1290" operator="containsText" text="Error">
      <formula>NOT(ISERROR(SEARCH("Error",R86)))</formula>
    </cfRule>
  </conditionalFormatting>
  <conditionalFormatting sqref="E86">
    <cfRule type="expression" dxfId="1565" priority="1289">
      <formula>COUNTIF(CountryALL,E86)=0</formula>
    </cfRule>
  </conditionalFormatting>
  <conditionalFormatting sqref="D86">
    <cfRule type="cellIs" dxfId="1564" priority="1288" operator="equal">
      <formula>""</formula>
    </cfRule>
  </conditionalFormatting>
  <conditionalFormatting sqref="P86">
    <cfRule type="expression" dxfId="1563" priority="1285">
      <formula>AND(H86="Student",M86&gt;60)</formula>
    </cfRule>
    <cfRule type="expression" dxfId="1562" priority="1286">
      <formula>AND(H86="Staff",M86&gt;90)</formula>
    </cfRule>
    <cfRule type="expression" dxfId="1561" priority="1287">
      <formula>M86&gt;(L86-K86)+1</formula>
    </cfRule>
  </conditionalFormatting>
  <conditionalFormatting sqref="R87">
    <cfRule type="containsText" dxfId="1560" priority="1284" operator="containsText" text="Error">
      <formula>NOT(ISERROR(SEARCH("Error",R87)))</formula>
    </cfRule>
  </conditionalFormatting>
  <conditionalFormatting sqref="E87">
    <cfRule type="expression" dxfId="1559" priority="1283">
      <formula>COUNTIF(CountryALL,E87)=0</formula>
    </cfRule>
  </conditionalFormatting>
  <conditionalFormatting sqref="D87">
    <cfRule type="cellIs" dxfId="1558" priority="1282" operator="equal">
      <formula>""</formula>
    </cfRule>
  </conditionalFormatting>
  <conditionalFormatting sqref="P87">
    <cfRule type="expression" dxfId="1557" priority="1279">
      <formula>AND(H87="Student",M87&gt;60)</formula>
    </cfRule>
    <cfRule type="expression" dxfId="1556" priority="1280">
      <formula>AND(H87="Staff",M87&gt;90)</formula>
    </cfRule>
    <cfRule type="expression" dxfId="1555" priority="1281">
      <formula>M87&gt;(L87-K87)+1</formula>
    </cfRule>
  </conditionalFormatting>
  <conditionalFormatting sqref="R88">
    <cfRule type="containsText" dxfId="1554" priority="1278" operator="containsText" text="Error">
      <formula>NOT(ISERROR(SEARCH("Error",R88)))</formula>
    </cfRule>
  </conditionalFormatting>
  <conditionalFormatting sqref="E88">
    <cfRule type="expression" dxfId="1553" priority="1277">
      <formula>COUNTIF(CountryALL,E88)=0</formula>
    </cfRule>
  </conditionalFormatting>
  <conditionalFormatting sqref="D88">
    <cfRule type="cellIs" dxfId="1552" priority="1276" operator="equal">
      <formula>""</formula>
    </cfRule>
  </conditionalFormatting>
  <conditionalFormatting sqref="P88">
    <cfRule type="expression" dxfId="1551" priority="1273">
      <formula>AND(H88="Student",M88&gt;60)</formula>
    </cfRule>
    <cfRule type="expression" dxfId="1550" priority="1274">
      <formula>AND(H88="Staff",M88&gt;90)</formula>
    </cfRule>
    <cfRule type="expression" dxfId="1549" priority="1275">
      <formula>M88&gt;(L88-K88)+1</formula>
    </cfRule>
  </conditionalFormatting>
  <conditionalFormatting sqref="R89">
    <cfRule type="containsText" dxfId="1548" priority="1272" operator="containsText" text="Error">
      <formula>NOT(ISERROR(SEARCH("Error",R89)))</formula>
    </cfRule>
  </conditionalFormatting>
  <conditionalFormatting sqref="E89">
    <cfRule type="expression" dxfId="1547" priority="1271">
      <formula>COUNTIF(CountryALL,E89)=0</formula>
    </cfRule>
  </conditionalFormatting>
  <conditionalFormatting sqref="D89">
    <cfRule type="cellIs" dxfId="1546" priority="1270" operator="equal">
      <formula>""</formula>
    </cfRule>
  </conditionalFormatting>
  <conditionalFormatting sqref="P89">
    <cfRule type="expression" dxfId="1545" priority="1267">
      <formula>AND(H89="Student",M89&gt;60)</formula>
    </cfRule>
    <cfRule type="expression" dxfId="1544" priority="1268">
      <formula>AND(H89="Staff",M89&gt;90)</formula>
    </cfRule>
    <cfRule type="expression" dxfId="1543" priority="1269">
      <formula>M89&gt;(L89-K89)+1</formula>
    </cfRule>
  </conditionalFormatting>
  <conditionalFormatting sqref="R90">
    <cfRule type="containsText" dxfId="1542" priority="1266" operator="containsText" text="Error">
      <formula>NOT(ISERROR(SEARCH("Error",R90)))</formula>
    </cfRule>
  </conditionalFormatting>
  <conditionalFormatting sqref="E90">
    <cfRule type="expression" dxfId="1541" priority="1265">
      <formula>COUNTIF(CountryALL,E90)=0</formula>
    </cfRule>
  </conditionalFormatting>
  <conditionalFormatting sqref="D90">
    <cfRule type="cellIs" dxfId="1540" priority="1264" operator="equal">
      <formula>""</formula>
    </cfRule>
  </conditionalFormatting>
  <conditionalFormatting sqref="P90">
    <cfRule type="expression" dxfId="1539" priority="1261">
      <formula>AND(H90="Student",M90&gt;60)</formula>
    </cfRule>
    <cfRule type="expression" dxfId="1538" priority="1262">
      <formula>AND(H90="Staff",M90&gt;90)</formula>
    </cfRule>
    <cfRule type="expression" dxfId="1537" priority="1263">
      <formula>M90&gt;(L90-K90)+1</formula>
    </cfRule>
  </conditionalFormatting>
  <conditionalFormatting sqref="R91">
    <cfRule type="containsText" dxfId="1536" priority="1260" operator="containsText" text="Error">
      <formula>NOT(ISERROR(SEARCH("Error",R91)))</formula>
    </cfRule>
  </conditionalFormatting>
  <conditionalFormatting sqref="E91">
    <cfRule type="expression" dxfId="1535" priority="1259">
      <formula>COUNTIF(CountryALL,E91)=0</formula>
    </cfRule>
  </conditionalFormatting>
  <conditionalFormatting sqref="D91">
    <cfRule type="cellIs" dxfId="1534" priority="1258" operator="equal">
      <formula>""</formula>
    </cfRule>
  </conditionalFormatting>
  <conditionalFormatting sqref="P91">
    <cfRule type="expression" dxfId="1533" priority="1255">
      <formula>AND(H91="Student",M91&gt;60)</formula>
    </cfRule>
    <cfRule type="expression" dxfId="1532" priority="1256">
      <formula>AND(H91="Staff",M91&gt;90)</formula>
    </cfRule>
    <cfRule type="expression" dxfId="1531" priority="1257">
      <formula>M91&gt;(L91-K91)+1</formula>
    </cfRule>
  </conditionalFormatting>
  <conditionalFormatting sqref="R92">
    <cfRule type="containsText" dxfId="1530" priority="1254" operator="containsText" text="Error">
      <formula>NOT(ISERROR(SEARCH("Error",R92)))</formula>
    </cfRule>
  </conditionalFormatting>
  <conditionalFormatting sqref="E92">
    <cfRule type="expression" dxfId="1529" priority="1253">
      <formula>COUNTIF(CountryALL,E92)=0</formula>
    </cfRule>
  </conditionalFormatting>
  <conditionalFormatting sqref="D92">
    <cfRule type="cellIs" dxfId="1528" priority="1252" operator="equal">
      <formula>""</formula>
    </cfRule>
  </conditionalFormatting>
  <conditionalFormatting sqref="P92">
    <cfRule type="expression" dxfId="1527" priority="1249">
      <formula>AND(H92="Student",M92&gt;60)</formula>
    </cfRule>
    <cfRule type="expression" dxfId="1526" priority="1250">
      <formula>AND(H92="Staff",M92&gt;90)</formula>
    </cfRule>
    <cfRule type="expression" dxfId="1525" priority="1251">
      <formula>M92&gt;(L92-K92)+1</formula>
    </cfRule>
  </conditionalFormatting>
  <conditionalFormatting sqref="R142">
    <cfRule type="containsText" dxfId="1524" priority="1248" operator="containsText" text="Error">
      <formula>NOT(ISERROR(SEARCH("Error",R142)))</formula>
    </cfRule>
  </conditionalFormatting>
  <conditionalFormatting sqref="E142">
    <cfRule type="expression" dxfId="1523" priority="1247">
      <formula>COUNTIF(CountryALL,E142)=0</formula>
    </cfRule>
  </conditionalFormatting>
  <conditionalFormatting sqref="D142">
    <cfRule type="cellIs" dxfId="1522" priority="1246" operator="equal">
      <formula>""</formula>
    </cfRule>
  </conditionalFormatting>
  <conditionalFormatting sqref="P142">
    <cfRule type="expression" dxfId="1521" priority="1243">
      <formula>AND(H142="Student",M142&gt;60)</formula>
    </cfRule>
    <cfRule type="expression" dxfId="1520" priority="1244">
      <formula>AND(H142="Staff",M142&gt;90)</formula>
    </cfRule>
    <cfRule type="expression" dxfId="1519" priority="1245">
      <formula>M142&gt;(L142-K142)+1</formula>
    </cfRule>
  </conditionalFormatting>
  <conditionalFormatting sqref="R143">
    <cfRule type="containsText" dxfId="1518" priority="1242" operator="containsText" text="Error">
      <formula>NOT(ISERROR(SEARCH("Error",R143)))</formula>
    </cfRule>
  </conditionalFormatting>
  <conditionalFormatting sqref="E143">
    <cfRule type="expression" dxfId="1517" priority="1241">
      <formula>COUNTIF(CountryALL,E143)=0</formula>
    </cfRule>
  </conditionalFormatting>
  <conditionalFormatting sqref="D143">
    <cfRule type="cellIs" dxfId="1516" priority="1240" operator="equal">
      <formula>""</formula>
    </cfRule>
  </conditionalFormatting>
  <conditionalFormatting sqref="P143">
    <cfRule type="expression" dxfId="1515" priority="1237">
      <formula>AND(H143="Student",M143&gt;60)</formula>
    </cfRule>
    <cfRule type="expression" dxfId="1514" priority="1238">
      <formula>AND(H143="Staff",M143&gt;90)</formula>
    </cfRule>
    <cfRule type="expression" dxfId="1513" priority="1239">
      <formula>M143&gt;(L143-K143)+1</formula>
    </cfRule>
  </conditionalFormatting>
  <conditionalFormatting sqref="R144">
    <cfRule type="containsText" dxfId="1512" priority="1236" operator="containsText" text="Error">
      <formula>NOT(ISERROR(SEARCH("Error",R144)))</formula>
    </cfRule>
  </conditionalFormatting>
  <conditionalFormatting sqref="E144">
    <cfRule type="expression" dxfId="1511" priority="1235">
      <formula>COUNTIF(CountryALL,E144)=0</formula>
    </cfRule>
  </conditionalFormatting>
  <conditionalFormatting sqref="D144">
    <cfRule type="cellIs" dxfId="1510" priority="1234" operator="equal">
      <formula>""</formula>
    </cfRule>
  </conditionalFormatting>
  <conditionalFormatting sqref="P144">
    <cfRule type="expression" dxfId="1509" priority="1231">
      <formula>AND(H144="Student",M144&gt;60)</formula>
    </cfRule>
    <cfRule type="expression" dxfId="1508" priority="1232">
      <formula>AND(H144="Staff",M144&gt;90)</formula>
    </cfRule>
    <cfRule type="expression" dxfId="1507" priority="1233">
      <formula>M144&gt;(L144-K144)+1</formula>
    </cfRule>
  </conditionalFormatting>
  <conditionalFormatting sqref="R145">
    <cfRule type="containsText" dxfId="1506" priority="1230" operator="containsText" text="Error">
      <formula>NOT(ISERROR(SEARCH("Error",R145)))</formula>
    </cfRule>
  </conditionalFormatting>
  <conditionalFormatting sqref="E145">
    <cfRule type="expression" dxfId="1505" priority="1229">
      <formula>COUNTIF(CountryALL,E145)=0</formula>
    </cfRule>
  </conditionalFormatting>
  <conditionalFormatting sqref="D145">
    <cfRule type="cellIs" dxfId="1504" priority="1228" operator="equal">
      <formula>""</formula>
    </cfRule>
  </conditionalFormatting>
  <conditionalFormatting sqref="P145">
    <cfRule type="expression" dxfId="1503" priority="1225">
      <formula>AND(H145="Student",M145&gt;60)</formula>
    </cfRule>
    <cfRule type="expression" dxfId="1502" priority="1226">
      <formula>AND(H145="Staff",M145&gt;90)</formula>
    </cfRule>
    <cfRule type="expression" dxfId="1501" priority="1227">
      <formula>M145&gt;(L145-K145)+1</formula>
    </cfRule>
  </conditionalFormatting>
  <conditionalFormatting sqref="R146">
    <cfRule type="containsText" dxfId="1500" priority="1224" operator="containsText" text="Error">
      <formula>NOT(ISERROR(SEARCH("Error",R146)))</formula>
    </cfRule>
  </conditionalFormatting>
  <conditionalFormatting sqref="E146">
    <cfRule type="expression" dxfId="1499" priority="1223">
      <formula>COUNTIF(CountryALL,E146)=0</formula>
    </cfRule>
  </conditionalFormatting>
  <conditionalFormatting sqref="D146">
    <cfRule type="cellIs" dxfId="1498" priority="1222" operator="equal">
      <formula>""</formula>
    </cfRule>
  </conditionalFormatting>
  <conditionalFormatting sqref="P146">
    <cfRule type="expression" dxfId="1497" priority="1219">
      <formula>AND(H146="Student",M146&gt;60)</formula>
    </cfRule>
    <cfRule type="expression" dxfId="1496" priority="1220">
      <formula>AND(H146="Staff",M146&gt;90)</formula>
    </cfRule>
    <cfRule type="expression" dxfId="1495" priority="1221">
      <formula>M146&gt;(L146-K146)+1</formula>
    </cfRule>
  </conditionalFormatting>
  <conditionalFormatting sqref="R147">
    <cfRule type="containsText" dxfId="1494" priority="1218" operator="containsText" text="Error">
      <formula>NOT(ISERROR(SEARCH("Error",R147)))</formula>
    </cfRule>
  </conditionalFormatting>
  <conditionalFormatting sqref="E147">
    <cfRule type="expression" dxfId="1493" priority="1217">
      <formula>COUNTIF(CountryALL,E147)=0</formula>
    </cfRule>
  </conditionalFormatting>
  <conditionalFormatting sqref="D147">
    <cfRule type="cellIs" dxfId="1492" priority="1216" operator="equal">
      <formula>""</formula>
    </cfRule>
  </conditionalFormatting>
  <conditionalFormatting sqref="P147">
    <cfRule type="expression" dxfId="1491" priority="1213">
      <formula>AND(H147="Student",M147&gt;60)</formula>
    </cfRule>
    <cfRule type="expression" dxfId="1490" priority="1214">
      <formula>AND(H147="Staff",M147&gt;90)</formula>
    </cfRule>
    <cfRule type="expression" dxfId="1489" priority="1215">
      <formula>M147&gt;(L147-K147)+1</formula>
    </cfRule>
  </conditionalFormatting>
  <conditionalFormatting sqref="R148">
    <cfRule type="containsText" dxfId="1488" priority="1212" operator="containsText" text="Error">
      <formula>NOT(ISERROR(SEARCH("Error",R148)))</formula>
    </cfRule>
  </conditionalFormatting>
  <conditionalFormatting sqref="E148">
    <cfRule type="expression" dxfId="1487" priority="1211">
      <formula>COUNTIF(CountryALL,E148)=0</formula>
    </cfRule>
  </conditionalFormatting>
  <conditionalFormatting sqref="D148">
    <cfRule type="cellIs" dxfId="1486" priority="1210" operator="equal">
      <formula>""</formula>
    </cfRule>
  </conditionalFormatting>
  <conditionalFormatting sqref="P148">
    <cfRule type="expression" dxfId="1485" priority="1207">
      <formula>AND(H148="Student",M148&gt;60)</formula>
    </cfRule>
    <cfRule type="expression" dxfId="1484" priority="1208">
      <formula>AND(H148="Staff",M148&gt;90)</formula>
    </cfRule>
    <cfRule type="expression" dxfId="1483" priority="1209">
      <formula>M148&gt;(L148-K148)+1</formula>
    </cfRule>
  </conditionalFormatting>
  <conditionalFormatting sqref="R149">
    <cfRule type="containsText" dxfId="1482" priority="1206" operator="containsText" text="Error">
      <formula>NOT(ISERROR(SEARCH("Error",R149)))</formula>
    </cfRule>
  </conditionalFormatting>
  <conditionalFormatting sqref="E149">
    <cfRule type="expression" dxfId="1481" priority="1205">
      <formula>COUNTIF(CountryALL,E149)=0</formula>
    </cfRule>
  </conditionalFormatting>
  <conditionalFormatting sqref="D149">
    <cfRule type="cellIs" dxfId="1480" priority="1204" operator="equal">
      <formula>""</formula>
    </cfRule>
  </conditionalFormatting>
  <conditionalFormatting sqref="P149">
    <cfRule type="expression" dxfId="1479" priority="1201">
      <formula>AND(H149="Student",M149&gt;60)</formula>
    </cfRule>
    <cfRule type="expression" dxfId="1478" priority="1202">
      <formula>AND(H149="Staff",M149&gt;90)</formula>
    </cfRule>
    <cfRule type="expression" dxfId="1477" priority="1203">
      <formula>M149&gt;(L149-K149)+1</formula>
    </cfRule>
  </conditionalFormatting>
  <conditionalFormatting sqref="R150">
    <cfRule type="containsText" dxfId="1476" priority="1200" operator="containsText" text="Error">
      <formula>NOT(ISERROR(SEARCH("Error",R150)))</formula>
    </cfRule>
  </conditionalFormatting>
  <conditionalFormatting sqref="E150">
    <cfRule type="expression" dxfId="1475" priority="1199">
      <formula>COUNTIF(CountryALL,E150)=0</formula>
    </cfRule>
  </conditionalFormatting>
  <conditionalFormatting sqref="D150">
    <cfRule type="cellIs" dxfId="1474" priority="1198" operator="equal">
      <formula>""</formula>
    </cfRule>
  </conditionalFormatting>
  <conditionalFormatting sqref="P150">
    <cfRule type="expression" dxfId="1473" priority="1195">
      <formula>AND(H150="Student",M150&gt;60)</formula>
    </cfRule>
    <cfRule type="expression" dxfId="1472" priority="1196">
      <formula>AND(H150="Staff",M150&gt;90)</formula>
    </cfRule>
    <cfRule type="expression" dxfId="1471" priority="1197">
      <formula>M150&gt;(L150-K150)+1</formula>
    </cfRule>
  </conditionalFormatting>
  <conditionalFormatting sqref="R151">
    <cfRule type="containsText" dxfId="1470" priority="1194" operator="containsText" text="Error">
      <formula>NOT(ISERROR(SEARCH("Error",R151)))</formula>
    </cfRule>
  </conditionalFormatting>
  <conditionalFormatting sqref="E151">
    <cfRule type="expression" dxfId="1469" priority="1193">
      <formula>COUNTIF(CountryALL,E151)=0</formula>
    </cfRule>
  </conditionalFormatting>
  <conditionalFormatting sqref="D151">
    <cfRule type="cellIs" dxfId="1468" priority="1192" operator="equal">
      <formula>""</formula>
    </cfRule>
  </conditionalFormatting>
  <conditionalFormatting sqref="P151">
    <cfRule type="expression" dxfId="1467" priority="1189">
      <formula>AND(H151="Student",M151&gt;60)</formula>
    </cfRule>
    <cfRule type="expression" dxfId="1466" priority="1190">
      <formula>AND(H151="Staff",M151&gt;90)</formula>
    </cfRule>
    <cfRule type="expression" dxfId="1465" priority="1191">
      <formula>M151&gt;(L151-K151)+1</formula>
    </cfRule>
  </conditionalFormatting>
  <conditionalFormatting sqref="R172">
    <cfRule type="containsText" dxfId="1464" priority="1188" operator="containsText" text="Error">
      <formula>NOT(ISERROR(SEARCH("Error",R172)))</formula>
    </cfRule>
  </conditionalFormatting>
  <conditionalFormatting sqref="E172">
    <cfRule type="expression" dxfId="1463" priority="1187">
      <formula>COUNTIF(CountryALL,E172)=0</formula>
    </cfRule>
  </conditionalFormatting>
  <conditionalFormatting sqref="D172">
    <cfRule type="cellIs" dxfId="1462" priority="1186" operator="equal">
      <formula>""</formula>
    </cfRule>
  </conditionalFormatting>
  <conditionalFormatting sqref="P172">
    <cfRule type="expression" dxfId="1461" priority="1183">
      <formula>AND(H172="Student",M172&gt;60)</formula>
    </cfRule>
    <cfRule type="expression" dxfId="1460" priority="1184">
      <formula>AND(H172="Staff",M172&gt;90)</formula>
    </cfRule>
    <cfRule type="expression" dxfId="1459" priority="1185">
      <formula>M172&gt;(L172-K172)+1</formula>
    </cfRule>
  </conditionalFormatting>
  <conditionalFormatting sqref="R182">
    <cfRule type="containsText" dxfId="1458" priority="1182" operator="containsText" text="Error">
      <formula>NOT(ISERROR(SEARCH("Error",R182)))</formula>
    </cfRule>
  </conditionalFormatting>
  <conditionalFormatting sqref="E182">
    <cfRule type="expression" dxfId="1457" priority="1181">
      <formula>COUNTIF(CountryALL,E182)=0</formula>
    </cfRule>
  </conditionalFormatting>
  <conditionalFormatting sqref="D182">
    <cfRule type="cellIs" dxfId="1456" priority="1180" operator="equal">
      <formula>""</formula>
    </cfRule>
  </conditionalFormatting>
  <conditionalFormatting sqref="P182">
    <cfRule type="expression" dxfId="1455" priority="1177">
      <formula>AND(H182="Student",M182&gt;60)</formula>
    </cfRule>
    <cfRule type="expression" dxfId="1454" priority="1178">
      <formula>AND(H182="Staff",M182&gt;90)</formula>
    </cfRule>
    <cfRule type="expression" dxfId="1453" priority="1179">
      <formula>M182&gt;(L182-K182)+1</formula>
    </cfRule>
  </conditionalFormatting>
  <conditionalFormatting sqref="R183">
    <cfRule type="containsText" dxfId="1452" priority="1176" operator="containsText" text="Error">
      <formula>NOT(ISERROR(SEARCH("Error",R183)))</formula>
    </cfRule>
  </conditionalFormatting>
  <conditionalFormatting sqref="E183">
    <cfRule type="expression" dxfId="1451" priority="1175">
      <formula>COUNTIF(CountryALL,E183)=0</formula>
    </cfRule>
  </conditionalFormatting>
  <conditionalFormatting sqref="D183">
    <cfRule type="cellIs" dxfId="1450" priority="1174" operator="equal">
      <formula>""</formula>
    </cfRule>
  </conditionalFormatting>
  <conditionalFormatting sqref="P183">
    <cfRule type="expression" dxfId="1449" priority="1171">
      <formula>AND(H183="Student",M183&gt;60)</formula>
    </cfRule>
    <cfRule type="expression" dxfId="1448" priority="1172">
      <formula>AND(H183="Staff",M183&gt;90)</formula>
    </cfRule>
    <cfRule type="expression" dxfId="1447" priority="1173">
      <formula>M183&gt;(L183-K183)+1</formula>
    </cfRule>
  </conditionalFormatting>
  <conditionalFormatting sqref="R184">
    <cfRule type="containsText" dxfId="1446" priority="1170" operator="containsText" text="Error">
      <formula>NOT(ISERROR(SEARCH("Error",R184)))</formula>
    </cfRule>
  </conditionalFormatting>
  <conditionalFormatting sqref="E184">
    <cfRule type="expression" dxfId="1445" priority="1169">
      <formula>COUNTIF(CountryALL,E184)=0</formula>
    </cfRule>
  </conditionalFormatting>
  <conditionalFormatting sqref="D184">
    <cfRule type="cellIs" dxfId="1444" priority="1168" operator="equal">
      <formula>""</formula>
    </cfRule>
  </conditionalFormatting>
  <conditionalFormatting sqref="P184">
    <cfRule type="expression" dxfId="1443" priority="1165">
      <formula>AND(H184="Student",M184&gt;60)</formula>
    </cfRule>
    <cfRule type="expression" dxfId="1442" priority="1166">
      <formula>AND(H184="Staff",M184&gt;90)</formula>
    </cfRule>
    <cfRule type="expression" dxfId="1441" priority="1167">
      <formula>M184&gt;(L184-K184)+1</formula>
    </cfRule>
  </conditionalFormatting>
  <conditionalFormatting sqref="R299">
    <cfRule type="containsText" dxfId="1440" priority="1164" operator="containsText" text="Error">
      <formula>NOT(ISERROR(SEARCH("Error",R299)))</formula>
    </cfRule>
  </conditionalFormatting>
  <conditionalFormatting sqref="E299">
    <cfRule type="expression" dxfId="1439" priority="1163">
      <formula>COUNTIF(CountryALL,E299)=0</formula>
    </cfRule>
  </conditionalFormatting>
  <conditionalFormatting sqref="D299">
    <cfRule type="cellIs" dxfId="1438" priority="1162" operator="equal">
      <formula>""</formula>
    </cfRule>
  </conditionalFormatting>
  <conditionalFormatting sqref="P299">
    <cfRule type="expression" dxfId="1437" priority="1159">
      <formula>AND(H299="Student",M299&gt;60)</formula>
    </cfRule>
    <cfRule type="expression" dxfId="1436" priority="1160">
      <formula>AND(H299="Staff",M299&gt;90)</formula>
    </cfRule>
    <cfRule type="expression" dxfId="1435" priority="1161">
      <formula>M299&gt;(L299-K299)+1</formula>
    </cfRule>
  </conditionalFormatting>
  <conditionalFormatting sqref="R300">
    <cfRule type="containsText" dxfId="1434" priority="1158" operator="containsText" text="Error">
      <formula>NOT(ISERROR(SEARCH("Error",R300)))</formula>
    </cfRule>
  </conditionalFormatting>
  <conditionalFormatting sqref="E300">
    <cfRule type="expression" dxfId="1433" priority="1157">
      <formula>COUNTIF(CountryALL,E300)=0</formula>
    </cfRule>
  </conditionalFormatting>
  <conditionalFormatting sqref="D300">
    <cfRule type="cellIs" dxfId="1432" priority="1156" operator="equal">
      <formula>""</formula>
    </cfRule>
  </conditionalFormatting>
  <conditionalFormatting sqref="P300">
    <cfRule type="expression" dxfId="1431" priority="1153">
      <formula>AND(H300="Student",M300&gt;60)</formula>
    </cfRule>
    <cfRule type="expression" dxfId="1430" priority="1154">
      <formula>AND(H300="Staff",M300&gt;90)</formula>
    </cfRule>
    <cfRule type="expression" dxfId="1429" priority="1155">
      <formula>M300&gt;(L300-K300)+1</formula>
    </cfRule>
  </conditionalFormatting>
  <conditionalFormatting sqref="R93">
    <cfRule type="containsText" dxfId="1428" priority="1152" operator="containsText" text="Error">
      <formula>NOT(ISERROR(SEARCH("Error",R93)))</formula>
    </cfRule>
  </conditionalFormatting>
  <conditionalFormatting sqref="E93">
    <cfRule type="expression" dxfId="1427" priority="1151">
      <formula>COUNTIF(CountryALL,E93)=0</formula>
    </cfRule>
  </conditionalFormatting>
  <conditionalFormatting sqref="D93">
    <cfRule type="cellIs" dxfId="1426" priority="1150" operator="equal">
      <formula>""</formula>
    </cfRule>
  </conditionalFormatting>
  <conditionalFormatting sqref="P93">
    <cfRule type="expression" dxfId="1425" priority="1147">
      <formula>AND(H93="Student",M93&gt;60)</formula>
    </cfRule>
    <cfRule type="expression" dxfId="1424" priority="1148">
      <formula>AND(H93="Staff",M93&gt;90)</formula>
    </cfRule>
    <cfRule type="expression" dxfId="1423" priority="1149">
      <formula>M93&gt;(L93-K93)+1</formula>
    </cfRule>
  </conditionalFormatting>
  <conditionalFormatting sqref="R94">
    <cfRule type="containsText" dxfId="1422" priority="1146" operator="containsText" text="Error">
      <formula>NOT(ISERROR(SEARCH("Error",R94)))</formula>
    </cfRule>
  </conditionalFormatting>
  <conditionalFormatting sqref="E94">
    <cfRule type="expression" dxfId="1421" priority="1145">
      <formula>COUNTIF(CountryALL,E94)=0</formula>
    </cfRule>
  </conditionalFormatting>
  <conditionalFormatting sqref="D94">
    <cfRule type="cellIs" dxfId="1420" priority="1144" operator="equal">
      <formula>""</formula>
    </cfRule>
  </conditionalFormatting>
  <conditionalFormatting sqref="P94">
    <cfRule type="expression" dxfId="1419" priority="1141">
      <formula>AND(H94="Student",M94&gt;60)</formula>
    </cfRule>
    <cfRule type="expression" dxfId="1418" priority="1142">
      <formula>AND(H94="Staff",M94&gt;90)</formula>
    </cfRule>
    <cfRule type="expression" dxfId="1417" priority="1143">
      <formula>M94&gt;(L94-K94)+1</formula>
    </cfRule>
  </conditionalFormatting>
  <conditionalFormatting sqref="R95">
    <cfRule type="containsText" dxfId="1416" priority="1140" operator="containsText" text="Error">
      <formula>NOT(ISERROR(SEARCH("Error",R95)))</formula>
    </cfRule>
  </conditionalFormatting>
  <conditionalFormatting sqref="E95">
    <cfRule type="expression" dxfId="1415" priority="1139">
      <formula>COUNTIF(CountryALL,E95)=0</formula>
    </cfRule>
  </conditionalFormatting>
  <conditionalFormatting sqref="D95">
    <cfRule type="cellIs" dxfId="1414" priority="1138" operator="equal">
      <formula>""</formula>
    </cfRule>
  </conditionalFormatting>
  <conditionalFormatting sqref="P95">
    <cfRule type="expression" dxfId="1413" priority="1135">
      <formula>AND(H95="Student",M95&gt;60)</formula>
    </cfRule>
    <cfRule type="expression" dxfId="1412" priority="1136">
      <formula>AND(H95="Staff",M95&gt;90)</formula>
    </cfRule>
    <cfRule type="expression" dxfId="1411" priority="1137">
      <formula>M95&gt;(L95-K95)+1</formula>
    </cfRule>
  </conditionalFormatting>
  <conditionalFormatting sqref="R96">
    <cfRule type="containsText" dxfId="1410" priority="1134" operator="containsText" text="Error">
      <formula>NOT(ISERROR(SEARCH("Error",R96)))</formula>
    </cfRule>
  </conditionalFormatting>
  <conditionalFormatting sqref="E96">
    <cfRule type="expression" dxfId="1409" priority="1133">
      <formula>COUNTIF(CountryALL,E96)=0</formula>
    </cfRule>
  </conditionalFormatting>
  <conditionalFormatting sqref="D96">
    <cfRule type="cellIs" dxfId="1408" priority="1132" operator="equal">
      <formula>""</formula>
    </cfRule>
  </conditionalFormatting>
  <conditionalFormatting sqref="P96">
    <cfRule type="expression" dxfId="1407" priority="1129">
      <formula>AND(H96="Student",M96&gt;60)</formula>
    </cfRule>
    <cfRule type="expression" dxfId="1406" priority="1130">
      <formula>AND(H96="Staff",M96&gt;90)</formula>
    </cfRule>
    <cfRule type="expression" dxfId="1405" priority="1131">
      <formula>M96&gt;(L96-K96)+1</formula>
    </cfRule>
  </conditionalFormatting>
  <conditionalFormatting sqref="R97">
    <cfRule type="containsText" dxfId="1404" priority="1128" operator="containsText" text="Error">
      <formula>NOT(ISERROR(SEARCH("Error",R97)))</formula>
    </cfRule>
  </conditionalFormatting>
  <conditionalFormatting sqref="E97">
    <cfRule type="expression" dxfId="1403" priority="1127">
      <formula>COUNTIF(CountryALL,E97)=0</formula>
    </cfRule>
  </conditionalFormatting>
  <conditionalFormatting sqref="D97">
    <cfRule type="cellIs" dxfId="1402" priority="1126" operator="equal">
      <formula>""</formula>
    </cfRule>
  </conditionalFormatting>
  <conditionalFormatting sqref="P97">
    <cfRule type="expression" dxfId="1401" priority="1123">
      <formula>AND(H97="Student",M97&gt;60)</formula>
    </cfRule>
    <cfRule type="expression" dxfId="1400" priority="1124">
      <formula>AND(H97="Staff",M97&gt;90)</formula>
    </cfRule>
    <cfRule type="expression" dxfId="1399" priority="1125">
      <formula>M97&gt;(L97-K97)+1</formula>
    </cfRule>
  </conditionalFormatting>
  <conditionalFormatting sqref="R98">
    <cfRule type="containsText" dxfId="1398" priority="1122" operator="containsText" text="Error">
      <formula>NOT(ISERROR(SEARCH("Error",R98)))</formula>
    </cfRule>
  </conditionalFormatting>
  <conditionalFormatting sqref="E98">
    <cfRule type="expression" dxfId="1397" priority="1121">
      <formula>COUNTIF(CountryALL,E98)=0</formula>
    </cfRule>
  </conditionalFormatting>
  <conditionalFormatting sqref="D98">
    <cfRule type="cellIs" dxfId="1396" priority="1120" operator="equal">
      <formula>""</formula>
    </cfRule>
  </conditionalFormatting>
  <conditionalFormatting sqref="P98">
    <cfRule type="expression" dxfId="1395" priority="1117">
      <formula>AND(H98="Student",M98&gt;60)</formula>
    </cfRule>
    <cfRule type="expression" dxfId="1394" priority="1118">
      <formula>AND(H98="Staff",M98&gt;90)</formula>
    </cfRule>
    <cfRule type="expression" dxfId="1393" priority="1119">
      <formula>M98&gt;(L98-K98)+1</formula>
    </cfRule>
  </conditionalFormatting>
  <conditionalFormatting sqref="R99">
    <cfRule type="containsText" dxfId="1392" priority="1116" operator="containsText" text="Error">
      <formula>NOT(ISERROR(SEARCH("Error",R99)))</formula>
    </cfRule>
  </conditionalFormatting>
  <conditionalFormatting sqref="E99">
    <cfRule type="expression" dxfId="1391" priority="1115">
      <formula>COUNTIF(CountryALL,E99)=0</formula>
    </cfRule>
  </conditionalFormatting>
  <conditionalFormatting sqref="D99">
    <cfRule type="cellIs" dxfId="1390" priority="1114" operator="equal">
      <formula>""</formula>
    </cfRule>
  </conditionalFormatting>
  <conditionalFormatting sqref="P99">
    <cfRule type="expression" dxfId="1389" priority="1111">
      <formula>AND(H99="Student",M99&gt;60)</formula>
    </cfRule>
    <cfRule type="expression" dxfId="1388" priority="1112">
      <formula>AND(H99="Staff",M99&gt;90)</formula>
    </cfRule>
    <cfRule type="expression" dxfId="1387" priority="1113">
      <formula>M99&gt;(L99-K99)+1</formula>
    </cfRule>
  </conditionalFormatting>
  <conditionalFormatting sqref="R100">
    <cfRule type="containsText" dxfId="1386" priority="1110" operator="containsText" text="Error">
      <formula>NOT(ISERROR(SEARCH("Error",R100)))</formula>
    </cfRule>
  </conditionalFormatting>
  <conditionalFormatting sqref="E100">
    <cfRule type="expression" dxfId="1385" priority="1109">
      <formula>COUNTIF(CountryALL,E100)=0</formula>
    </cfRule>
  </conditionalFormatting>
  <conditionalFormatting sqref="D100">
    <cfRule type="cellIs" dxfId="1384" priority="1108" operator="equal">
      <formula>""</formula>
    </cfRule>
  </conditionalFormatting>
  <conditionalFormatting sqref="P100">
    <cfRule type="expression" dxfId="1383" priority="1105">
      <formula>AND(H100="Student",M100&gt;60)</formula>
    </cfRule>
    <cfRule type="expression" dxfId="1382" priority="1106">
      <formula>AND(H100="Staff",M100&gt;90)</formula>
    </cfRule>
    <cfRule type="expression" dxfId="1381" priority="1107">
      <formula>M100&gt;(L100-K100)+1</formula>
    </cfRule>
  </conditionalFormatting>
  <conditionalFormatting sqref="R101">
    <cfRule type="containsText" dxfId="1380" priority="1104" operator="containsText" text="Error">
      <formula>NOT(ISERROR(SEARCH("Error",R101)))</formula>
    </cfRule>
  </conditionalFormatting>
  <conditionalFormatting sqref="E101">
    <cfRule type="expression" dxfId="1379" priority="1103">
      <formula>COUNTIF(CountryALL,E101)=0</formula>
    </cfRule>
  </conditionalFormatting>
  <conditionalFormatting sqref="D101">
    <cfRule type="cellIs" dxfId="1378" priority="1102" operator="equal">
      <formula>""</formula>
    </cfRule>
  </conditionalFormatting>
  <conditionalFormatting sqref="P101">
    <cfRule type="expression" dxfId="1377" priority="1099">
      <formula>AND(H101="Student",M101&gt;60)</formula>
    </cfRule>
    <cfRule type="expression" dxfId="1376" priority="1100">
      <formula>AND(H101="Staff",M101&gt;90)</formula>
    </cfRule>
    <cfRule type="expression" dxfId="1375" priority="1101">
      <formula>M101&gt;(L101-K101)+1</formula>
    </cfRule>
  </conditionalFormatting>
  <conditionalFormatting sqref="R102">
    <cfRule type="containsText" dxfId="1374" priority="1098" operator="containsText" text="Error">
      <formula>NOT(ISERROR(SEARCH("Error",R102)))</formula>
    </cfRule>
  </conditionalFormatting>
  <conditionalFormatting sqref="E102">
    <cfRule type="expression" dxfId="1373" priority="1097">
      <formula>COUNTIF(CountryALL,E102)=0</formula>
    </cfRule>
  </conditionalFormatting>
  <conditionalFormatting sqref="D102">
    <cfRule type="cellIs" dxfId="1372" priority="1096" operator="equal">
      <formula>""</formula>
    </cfRule>
  </conditionalFormatting>
  <conditionalFormatting sqref="P102">
    <cfRule type="expression" dxfId="1371" priority="1093">
      <formula>AND(H102="Student",M102&gt;60)</formula>
    </cfRule>
    <cfRule type="expression" dxfId="1370" priority="1094">
      <formula>AND(H102="Staff",M102&gt;90)</formula>
    </cfRule>
    <cfRule type="expression" dxfId="1369" priority="1095">
      <formula>M102&gt;(L102-K102)+1</formula>
    </cfRule>
  </conditionalFormatting>
  <conditionalFormatting sqref="R103">
    <cfRule type="containsText" dxfId="1368" priority="1092" operator="containsText" text="Error">
      <formula>NOT(ISERROR(SEARCH("Error",R103)))</formula>
    </cfRule>
  </conditionalFormatting>
  <conditionalFormatting sqref="E103">
    <cfRule type="expression" dxfId="1367" priority="1091">
      <formula>COUNTIF(CountryALL,E103)=0</formula>
    </cfRule>
  </conditionalFormatting>
  <conditionalFormatting sqref="D103">
    <cfRule type="cellIs" dxfId="1366" priority="1090" operator="equal">
      <formula>""</formula>
    </cfRule>
  </conditionalFormatting>
  <conditionalFormatting sqref="P103">
    <cfRule type="expression" dxfId="1365" priority="1087">
      <formula>AND(H103="Student",M103&gt;60)</formula>
    </cfRule>
    <cfRule type="expression" dxfId="1364" priority="1088">
      <formula>AND(H103="Staff",M103&gt;90)</formula>
    </cfRule>
    <cfRule type="expression" dxfId="1363" priority="1089">
      <formula>M103&gt;(L103-K103)+1</formula>
    </cfRule>
  </conditionalFormatting>
  <conditionalFormatting sqref="R104">
    <cfRule type="containsText" dxfId="1362" priority="1086" operator="containsText" text="Error">
      <formula>NOT(ISERROR(SEARCH("Error",R104)))</formula>
    </cfRule>
  </conditionalFormatting>
  <conditionalFormatting sqref="E104">
    <cfRule type="expression" dxfId="1361" priority="1085">
      <formula>COUNTIF(CountryALL,E104)=0</formula>
    </cfRule>
  </conditionalFormatting>
  <conditionalFormatting sqref="D104">
    <cfRule type="cellIs" dxfId="1360" priority="1084" operator="equal">
      <formula>""</formula>
    </cfRule>
  </conditionalFormatting>
  <conditionalFormatting sqref="P104">
    <cfRule type="expression" dxfId="1359" priority="1081">
      <formula>AND(H104="Student",M104&gt;60)</formula>
    </cfRule>
    <cfRule type="expression" dxfId="1358" priority="1082">
      <formula>AND(H104="Staff",M104&gt;90)</formula>
    </cfRule>
    <cfRule type="expression" dxfId="1357" priority="1083">
      <formula>M104&gt;(L104-K104)+1</formula>
    </cfRule>
  </conditionalFormatting>
  <conditionalFormatting sqref="R105">
    <cfRule type="containsText" dxfId="1356" priority="1080" operator="containsText" text="Error">
      <formula>NOT(ISERROR(SEARCH("Error",R105)))</formula>
    </cfRule>
  </conditionalFormatting>
  <conditionalFormatting sqref="E105">
    <cfRule type="expression" dxfId="1355" priority="1079">
      <formula>COUNTIF(CountryALL,E105)=0</formula>
    </cfRule>
  </conditionalFormatting>
  <conditionalFormatting sqref="D105">
    <cfRule type="cellIs" dxfId="1354" priority="1078" operator="equal">
      <formula>""</formula>
    </cfRule>
  </conditionalFormatting>
  <conditionalFormatting sqref="P105">
    <cfRule type="expression" dxfId="1353" priority="1075">
      <formula>AND(H105="Student",M105&gt;60)</formula>
    </cfRule>
    <cfRule type="expression" dxfId="1352" priority="1076">
      <formula>AND(H105="Staff",M105&gt;90)</formula>
    </cfRule>
    <cfRule type="expression" dxfId="1351" priority="1077">
      <formula>M105&gt;(L105-K105)+1</formula>
    </cfRule>
  </conditionalFormatting>
  <conditionalFormatting sqref="R106">
    <cfRule type="containsText" dxfId="1350" priority="1074" operator="containsText" text="Error">
      <formula>NOT(ISERROR(SEARCH("Error",R106)))</formula>
    </cfRule>
  </conditionalFormatting>
  <conditionalFormatting sqref="E106">
    <cfRule type="expression" dxfId="1349" priority="1073">
      <formula>COUNTIF(CountryALL,E106)=0</formula>
    </cfRule>
  </conditionalFormatting>
  <conditionalFormatting sqref="D106">
    <cfRule type="cellIs" dxfId="1348" priority="1072" operator="equal">
      <formula>""</formula>
    </cfRule>
  </conditionalFormatting>
  <conditionalFormatting sqref="P106">
    <cfRule type="expression" dxfId="1347" priority="1069">
      <formula>AND(H106="Student",M106&gt;60)</formula>
    </cfRule>
    <cfRule type="expression" dxfId="1346" priority="1070">
      <formula>AND(H106="Staff",M106&gt;90)</formula>
    </cfRule>
    <cfRule type="expression" dxfId="1345" priority="1071">
      <formula>M106&gt;(L106-K106)+1</formula>
    </cfRule>
  </conditionalFormatting>
  <conditionalFormatting sqref="R107">
    <cfRule type="containsText" dxfId="1344" priority="1068" operator="containsText" text="Error">
      <formula>NOT(ISERROR(SEARCH("Error",R107)))</formula>
    </cfRule>
  </conditionalFormatting>
  <conditionalFormatting sqref="E107">
    <cfRule type="expression" dxfId="1343" priority="1067">
      <formula>COUNTIF(CountryALL,E107)=0</formula>
    </cfRule>
  </conditionalFormatting>
  <conditionalFormatting sqref="D107">
    <cfRule type="cellIs" dxfId="1342" priority="1066" operator="equal">
      <formula>""</formula>
    </cfRule>
  </conditionalFormatting>
  <conditionalFormatting sqref="P107">
    <cfRule type="expression" dxfId="1341" priority="1063">
      <formula>AND(H107="Student",M107&gt;60)</formula>
    </cfRule>
    <cfRule type="expression" dxfId="1340" priority="1064">
      <formula>AND(H107="Staff",M107&gt;90)</formula>
    </cfRule>
    <cfRule type="expression" dxfId="1339" priority="1065">
      <formula>M107&gt;(L107-K107)+1</formula>
    </cfRule>
  </conditionalFormatting>
  <conditionalFormatting sqref="R108">
    <cfRule type="containsText" dxfId="1338" priority="1062" operator="containsText" text="Error">
      <formula>NOT(ISERROR(SEARCH("Error",R108)))</formula>
    </cfRule>
  </conditionalFormatting>
  <conditionalFormatting sqref="E108">
    <cfRule type="expression" dxfId="1337" priority="1061">
      <formula>COUNTIF(CountryALL,E108)=0</formula>
    </cfRule>
  </conditionalFormatting>
  <conditionalFormatting sqref="D108">
    <cfRule type="cellIs" dxfId="1336" priority="1060" operator="equal">
      <formula>""</formula>
    </cfRule>
  </conditionalFormatting>
  <conditionalFormatting sqref="P108">
    <cfRule type="expression" dxfId="1335" priority="1057">
      <formula>AND(H108="Student",M108&gt;60)</formula>
    </cfRule>
    <cfRule type="expression" dxfId="1334" priority="1058">
      <formula>AND(H108="Staff",M108&gt;90)</formula>
    </cfRule>
    <cfRule type="expression" dxfId="1333" priority="1059">
      <formula>M108&gt;(L108-K108)+1</formula>
    </cfRule>
  </conditionalFormatting>
  <conditionalFormatting sqref="R109">
    <cfRule type="containsText" dxfId="1332" priority="1056" operator="containsText" text="Error">
      <formula>NOT(ISERROR(SEARCH("Error",R109)))</formula>
    </cfRule>
  </conditionalFormatting>
  <conditionalFormatting sqref="E109">
    <cfRule type="expression" dxfId="1331" priority="1055">
      <formula>COUNTIF(CountryALL,E109)=0</formula>
    </cfRule>
  </conditionalFormatting>
  <conditionalFormatting sqref="D109">
    <cfRule type="cellIs" dxfId="1330" priority="1054" operator="equal">
      <formula>""</formula>
    </cfRule>
  </conditionalFormatting>
  <conditionalFormatting sqref="P109">
    <cfRule type="expression" dxfId="1329" priority="1051">
      <formula>AND(H109="Student",M109&gt;60)</formula>
    </cfRule>
    <cfRule type="expression" dxfId="1328" priority="1052">
      <formula>AND(H109="Staff",M109&gt;90)</formula>
    </cfRule>
    <cfRule type="expression" dxfId="1327" priority="1053">
      <formula>M109&gt;(L109-K109)+1</formula>
    </cfRule>
  </conditionalFormatting>
  <conditionalFormatting sqref="R110">
    <cfRule type="containsText" dxfId="1326" priority="1050" operator="containsText" text="Error">
      <formula>NOT(ISERROR(SEARCH("Error",R110)))</formula>
    </cfRule>
  </conditionalFormatting>
  <conditionalFormatting sqref="E110">
    <cfRule type="expression" dxfId="1325" priority="1049">
      <formula>COUNTIF(CountryALL,E110)=0</formula>
    </cfRule>
  </conditionalFormatting>
  <conditionalFormatting sqref="D110">
    <cfRule type="cellIs" dxfId="1324" priority="1048" operator="equal">
      <formula>""</formula>
    </cfRule>
  </conditionalFormatting>
  <conditionalFormatting sqref="P110">
    <cfRule type="expression" dxfId="1323" priority="1045">
      <formula>AND(H110="Student",M110&gt;60)</formula>
    </cfRule>
    <cfRule type="expression" dxfId="1322" priority="1046">
      <formula>AND(H110="Staff",M110&gt;90)</formula>
    </cfRule>
    <cfRule type="expression" dxfId="1321" priority="1047">
      <formula>M110&gt;(L110-K110)+1</formula>
    </cfRule>
  </conditionalFormatting>
  <conditionalFormatting sqref="R111">
    <cfRule type="containsText" dxfId="1320" priority="1044" operator="containsText" text="Error">
      <formula>NOT(ISERROR(SEARCH("Error",R111)))</formula>
    </cfRule>
  </conditionalFormatting>
  <conditionalFormatting sqref="E111">
    <cfRule type="expression" dxfId="1319" priority="1043">
      <formula>COUNTIF(CountryALL,E111)=0</formula>
    </cfRule>
  </conditionalFormatting>
  <conditionalFormatting sqref="D111">
    <cfRule type="cellIs" dxfId="1318" priority="1042" operator="equal">
      <formula>""</formula>
    </cfRule>
  </conditionalFormatting>
  <conditionalFormatting sqref="P111">
    <cfRule type="expression" dxfId="1317" priority="1039">
      <formula>AND(H111="Student",M111&gt;60)</formula>
    </cfRule>
    <cfRule type="expression" dxfId="1316" priority="1040">
      <formula>AND(H111="Staff",M111&gt;90)</formula>
    </cfRule>
    <cfRule type="expression" dxfId="1315" priority="1041">
      <formula>M111&gt;(L111-K111)+1</formula>
    </cfRule>
  </conditionalFormatting>
  <conditionalFormatting sqref="R112">
    <cfRule type="containsText" dxfId="1314" priority="1038" operator="containsText" text="Error">
      <formula>NOT(ISERROR(SEARCH("Error",R112)))</formula>
    </cfRule>
  </conditionalFormatting>
  <conditionalFormatting sqref="E112">
    <cfRule type="expression" dxfId="1313" priority="1037">
      <formula>COUNTIF(CountryALL,E112)=0</formula>
    </cfRule>
  </conditionalFormatting>
  <conditionalFormatting sqref="D112">
    <cfRule type="cellIs" dxfId="1312" priority="1036" operator="equal">
      <formula>""</formula>
    </cfRule>
  </conditionalFormatting>
  <conditionalFormatting sqref="P112">
    <cfRule type="expression" dxfId="1311" priority="1033">
      <formula>AND(H112="Student",M112&gt;60)</formula>
    </cfRule>
    <cfRule type="expression" dxfId="1310" priority="1034">
      <formula>AND(H112="Staff",M112&gt;90)</formula>
    </cfRule>
    <cfRule type="expression" dxfId="1309" priority="1035">
      <formula>M112&gt;(L112-K112)+1</formula>
    </cfRule>
  </conditionalFormatting>
  <conditionalFormatting sqref="R113">
    <cfRule type="containsText" dxfId="1308" priority="1032" operator="containsText" text="Error">
      <formula>NOT(ISERROR(SEARCH("Error",R113)))</formula>
    </cfRule>
  </conditionalFormatting>
  <conditionalFormatting sqref="E113">
    <cfRule type="expression" dxfId="1307" priority="1031">
      <formula>COUNTIF(CountryALL,E113)=0</formula>
    </cfRule>
  </conditionalFormatting>
  <conditionalFormatting sqref="D113">
    <cfRule type="cellIs" dxfId="1306" priority="1030" operator="equal">
      <formula>""</formula>
    </cfRule>
  </conditionalFormatting>
  <conditionalFormatting sqref="P113">
    <cfRule type="expression" dxfId="1305" priority="1027">
      <formula>AND(H113="Student",M113&gt;60)</formula>
    </cfRule>
    <cfRule type="expression" dxfId="1304" priority="1028">
      <formula>AND(H113="Staff",M113&gt;90)</formula>
    </cfRule>
    <cfRule type="expression" dxfId="1303" priority="1029">
      <formula>M113&gt;(L113-K113)+1</formula>
    </cfRule>
  </conditionalFormatting>
  <conditionalFormatting sqref="R114">
    <cfRule type="containsText" dxfId="1302" priority="1026" operator="containsText" text="Error">
      <formula>NOT(ISERROR(SEARCH("Error",R114)))</formula>
    </cfRule>
  </conditionalFormatting>
  <conditionalFormatting sqref="E114">
    <cfRule type="expression" dxfId="1301" priority="1025">
      <formula>COUNTIF(CountryALL,E114)=0</formula>
    </cfRule>
  </conditionalFormatting>
  <conditionalFormatting sqref="D114">
    <cfRule type="cellIs" dxfId="1300" priority="1024" operator="equal">
      <formula>""</formula>
    </cfRule>
  </conditionalFormatting>
  <conditionalFormatting sqref="P114">
    <cfRule type="expression" dxfId="1299" priority="1021">
      <formula>AND(H114="Student",M114&gt;60)</formula>
    </cfRule>
    <cfRule type="expression" dxfId="1298" priority="1022">
      <formula>AND(H114="Staff",M114&gt;90)</formula>
    </cfRule>
    <cfRule type="expression" dxfId="1297" priority="1023">
      <formula>M114&gt;(L114-K114)+1</formula>
    </cfRule>
  </conditionalFormatting>
  <conditionalFormatting sqref="R115">
    <cfRule type="containsText" dxfId="1296" priority="1020" operator="containsText" text="Error">
      <formula>NOT(ISERROR(SEARCH("Error",R115)))</formula>
    </cfRule>
  </conditionalFormatting>
  <conditionalFormatting sqref="E115">
    <cfRule type="expression" dxfId="1295" priority="1019">
      <formula>COUNTIF(CountryALL,E115)=0</formula>
    </cfRule>
  </conditionalFormatting>
  <conditionalFormatting sqref="D115">
    <cfRule type="cellIs" dxfId="1294" priority="1018" operator="equal">
      <formula>""</formula>
    </cfRule>
  </conditionalFormatting>
  <conditionalFormatting sqref="P115">
    <cfRule type="expression" dxfId="1293" priority="1015">
      <formula>AND(H115="Student",M115&gt;60)</formula>
    </cfRule>
    <cfRule type="expression" dxfId="1292" priority="1016">
      <formula>AND(H115="Staff",M115&gt;90)</formula>
    </cfRule>
    <cfRule type="expression" dxfId="1291" priority="1017">
      <formula>M115&gt;(L115-K115)+1</formula>
    </cfRule>
  </conditionalFormatting>
  <conditionalFormatting sqref="R116">
    <cfRule type="containsText" dxfId="1290" priority="1014" operator="containsText" text="Error">
      <formula>NOT(ISERROR(SEARCH("Error",R116)))</formula>
    </cfRule>
  </conditionalFormatting>
  <conditionalFormatting sqref="E116">
    <cfRule type="expression" dxfId="1289" priority="1013">
      <formula>COUNTIF(CountryALL,E116)=0</formula>
    </cfRule>
  </conditionalFormatting>
  <conditionalFormatting sqref="D116">
    <cfRule type="cellIs" dxfId="1288" priority="1012" operator="equal">
      <formula>""</formula>
    </cfRule>
  </conditionalFormatting>
  <conditionalFormatting sqref="P116">
    <cfRule type="expression" dxfId="1287" priority="1009">
      <formula>AND(H116="Student",M116&gt;60)</formula>
    </cfRule>
    <cfRule type="expression" dxfId="1286" priority="1010">
      <formula>AND(H116="Staff",M116&gt;90)</formula>
    </cfRule>
    <cfRule type="expression" dxfId="1285" priority="1011">
      <formula>M116&gt;(L116-K116)+1</formula>
    </cfRule>
  </conditionalFormatting>
  <conditionalFormatting sqref="R129">
    <cfRule type="containsText" dxfId="1284" priority="1008" operator="containsText" text="Error">
      <formula>NOT(ISERROR(SEARCH("Error",R129)))</formula>
    </cfRule>
  </conditionalFormatting>
  <conditionalFormatting sqref="E129">
    <cfRule type="expression" dxfId="1283" priority="1007">
      <formula>COUNTIF(CountryALL,E129)=0</formula>
    </cfRule>
  </conditionalFormatting>
  <conditionalFormatting sqref="D129">
    <cfRule type="cellIs" dxfId="1282" priority="1006" operator="equal">
      <formula>""</formula>
    </cfRule>
  </conditionalFormatting>
  <conditionalFormatting sqref="P129">
    <cfRule type="expression" dxfId="1281" priority="1003">
      <formula>AND(H129="Student",M129&gt;60)</formula>
    </cfRule>
    <cfRule type="expression" dxfId="1280" priority="1004">
      <formula>AND(H129="Staff",M129&gt;90)</formula>
    </cfRule>
    <cfRule type="expression" dxfId="1279" priority="1005">
      <formula>M129&gt;(L129-K129)+1</formula>
    </cfRule>
  </conditionalFormatting>
  <conditionalFormatting sqref="R130">
    <cfRule type="containsText" dxfId="1278" priority="1002" operator="containsText" text="Error">
      <formula>NOT(ISERROR(SEARCH("Error",R130)))</formula>
    </cfRule>
  </conditionalFormatting>
  <conditionalFormatting sqref="E130">
    <cfRule type="expression" dxfId="1277" priority="1001">
      <formula>COUNTIF(CountryALL,E130)=0</formula>
    </cfRule>
  </conditionalFormatting>
  <conditionalFormatting sqref="D130">
    <cfRule type="cellIs" dxfId="1276" priority="1000" operator="equal">
      <formula>""</formula>
    </cfRule>
  </conditionalFormatting>
  <conditionalFormatting sqref="P130">
    <cfRule type="expression" dxfId="1275" priority="997">
      <formula>AND(H130="Student",M130&gt;60)</formula>
    </cfRule>
    <cfRule type="expression" dxfId="1274" priority="998">
      <formula>AND(H130="Staff",M130&gt;90)</formula>
    </cfRule>
    <cfRule type="expression" dxfId="1273" priority="999">
      <formula>M130&gt;(L130-K130)+1</formula>
    </cfRule>
  </conditionalFormatting>
  <conditionalFormatting sqref="R137">
    <cfRule type="containsText" dxfId="1272" priority="996" operator="containsText" text="Error">
      <formula>NOT(ISERROR(SEARCH("Error",R137)))</formula>
    </cfRule>
  </conditionalFormatting>
  <conditionalFormatting sqref="E137">
    <cfRule type="expression" dxfId="1271" priority="995">
      <formula>COUNTIF(CountryALL,E137)=0</formula>
    </cfRule>
  </conditionalFormatting>
  <conditionalFormatting sqref="D137">
    <cfRule type="cellIs" dxfId="1270" priority="994" operator="equal">
      <formula>""</formula>
    </cfRule>
  </conditionalFormatting>
  <conditionalFormatting sqref="P137">
    <cfRule type="expression" dxfId="1269" priority="991">
      <formula>AND(H137="Student",M137&gt;60)</formula>
    </cfRule>
    <cfRule type="expression" dxfId="1268" priority="992">
      <formula>AND(H137="Staff",M137&gt;90)</formula>
    </cfRule>
    <cfRule type="expression" dxfId="1267" priority="993">
      <formula>M137&gt;(L137-K137)+1</formula>
    </cfRule>
  </conditionalFormatting>
  <conditionalFormatting sqref="R138">
    <cfRule type="containsText" dxfId="1266" priority="990" operator="containsText" text="Error">
      <formula>NOT(ISERROR(SEARCH("Error",R138)))</formula>
    </cfRule>
  </conditionalFormatting>
  <conditionalFormatting sqref="E138">
    <cfRule type="expression" dxfId="1265" priority="989">
      <formula>COUNTIF(CountryALL,E138)=0</formula>
    </cfRule>
  </conditionalFormatting>
  <conditionalFormatting sqref="D138">
    <cfRule type="cellIs" dxfId="1264" priority="988" operator="equal">
      <formula>""</formula>
    </cfRule>
  </conditionalFormatting>
  <conditionalFormatting sqref="P138">
    <cfRule type="expression" dxfId="1263" priority="985">
      <formula>AND(H138="Student",M138&gt;60)</formula>
    </cfRule>
    <cfRule type="expression" dxfId="1262" priority="986">
      <formula>AND(H138="Staff",M138&gt;90)</formula>
    </cfRule>
    <cfRule type="expression" dxfId="1261" priority="987">
      <formula>M138&gt;(L138-K138)+1</formula>
    </cfRule>
  </conditionalFormatting>
  <conditionalFormatting sqref="R139">
    <cfRule type="containsText" dxfId="1260" priority="984" operator="containsText" text="Error">
      <formula>NOT(ISERROR(SEARCH("Error",R139)))</formula>
    </cfRule>
  </conditionalFormatting>
  <conditionalFormatting sqref="E139">
    <cfRule type="expression" dxfId="1259" priority="983">
      <formula>COUNTIF(CountryALL,E139)=0</formula>
    </cfRule>
  </conditionalFormatting>
  <conditionalFormatting sqref="D139">
    <cfRule type="cellIs" dxfId="1258" priority="982" operator="equal">
      <formula>""</formula>
    </cfRule>
  </conditionalFormatting>
  <conditionalFormatting sqref="P139">
    <cfRule type="expression" dxfId="1257" priority="979">
      <formula>AND(H139="Student",M139&gt;60)</formula>
    </cfRule>
    <cfRule type="expression" dxfId="1256" priority="980">
      <formula>AND(H139="Staff",M139&gt;90)</formula>
    </cfRule>
    <cfRule type="expression" dxfId="1255" priority="981">
      <formula>M139&gt;(L139-K139)+1</formula>
    </cfRule>
  </conditionalFormatting>
  <conditionalFormatting sqref="R140">
    <cfRule type="containsText" dxfId="1254" priority="978" operator="containsText" text="Error">
      <formula>NOT(ISERROR(SEARCH("Error",R140)))</formula>
    </cfRule>
  </conditionalFormatting>
  <conditionalFormatting sqref="E140">
    <cfRule type="expression" dxfId="1253" priority="977">
      <formula>COUNTIF(CountryALL,E140)=0</formula>
    </cfRule>
  </conditionalFormatting>
  <conditionalFormatting sqref="D140">
    <cfRule type="cellIs" dxfId="1252" priority="976" operator="equal">
      <formula>""</formula>
    </cfRule>
  </conditionalFormatting>
  <conditionalFormatting sqref="P140">
    <cfRule type="expression" dxfId="1251" priority="973">
      <formula>AND(H140="Student",M140&gt;60)</formula>
    </cfRule>
    <cfRule type="expression" dxfId="1250" priority="974">
      <formula>AND(H140="Staff",M140&gt;90)</formula>
    </cfRule>
    <cfRule type="expression" dxfId="1249" priority="975">
      <formula>M140&gt;(L140-K140)+1</formula>
    </cfRule>
  </conditionalFormatting>
  <conditionalFormatting sqref="R141">
    <cfRule type="containsText" dxfId="1248" priority="972" operator="containsText" text="Error">
      <formula>NOT(ISERROR(SEARCH("Error",R141)))</formula>
    </cfRule>
  </conditionalFormatting>
  <conditionalFormatting sqref="E141">
    <cfRule type="expression" dxfId="1247" priority="971">
      <formula>COUNTIF(CountryALL,E141)=0</formula>
    </cfRule>
  </conditionalFormatting>
  <conditionalFormatting sqref="D141">
    <cfRule type="cellIs" dxfId="1246" priority="970" operator="equal">
      <formula>""</formula>
    </cfRule>
  </conditionalFormatting>
  <conditionalFormatting sqref="P141">
    <cfRule type="expression" dxfId="1245" priority="967">
      <formula>AND(H141="Student",M141&gt;60)</formula>
    </cfRule>
    <cfRule type="expression" dxfId="1244" priority="968">
      <formula>AND(H141="Staff",M141&gt;90)</formula>
    </cfRule>
    <cfRule type="expression" dxfId="1243" priority="969">
      <formula>M141&gt;(L141-K141)+1</formula>
    </cfRule>
  </conditionalFormatting>
  <conditionalFormatting sqref="R131">
    <cfRule type="containsText" dxfId="1242" priority="966" operator="containsText" text="Error">
      <formula>NOT(ISERROR(SEARCH("Error",R131)))</formula>
    </cfRule>
  </conditionalFormatting>
  <conditionalFormatting sqref="E131">
    <cfRule type="expression" dxfId="1241" priority="965">
      <formula>COUNTIF(CountryALL,E131)=0</formula>
    </cfRule>
  </conditionalFormatting>
  <conditionalFormatting sqref="D131">
    <cfRule type="cellIs" dxfId="1240" priority="964" operator="equal">
      <formula>""</formula>
    </cfRule>
  </conditionalFormatting>
  <conditionalFormatting sqref="P131">
    <cfRule type="expression" dxfId="1239" priority="961">
      <formula>AND(H131="Student",M131&gt;60)</formula>
    </cfRule>
    <cfRule type="expression" dxfId="1238" priority="962">
      <formula>AND(H131="Staff",M131&gt;90)</formula>
    </cfRule>
    <cfRule type="expression" dxfId="1237" priority="963">
      <formula>M131&gt;(L131-K131)+1</formula>
    </cfRule>
  </conditionalFormatting>
  <conditionalFormatting sqref="R132">
    <cfRule type="containsText" dxfId="1236" priority="960" operator="containsText" text="Error">
      <formula>NOT(ISERROR(SEARCH("Error",R132)))</formula>
    </cfRule>
  </conditionalFormatting>
  <conditionalFormatting sqref="E132">
    <cfRule type="expression" dxfId="1235" priority="959">
      <formula>COUNTIF(CountryALL,E132)=0</formula>
    </cfRule>
  </conditionalFormatting>
  <conditionalFormatting sqref="D132">
    <cfRule type="cellIs" dxfId="1234" priority="958" operator="equal">
      <formula>""</formula>
    </cfRule>
  </conditionalFormatting>
  <conditionalFormatting sqref="P132">
    <cfRule type="expression" dxfId="1233" priority="955">
      <formula>AND(H132="Student",M132&gt;60)</formula>
    </cfRule>
    <cfRule type="expression" dxfId="1232" priority="956">
      <formula>AND(H132="Staff",M132&gt;90)</formula>
    </cfRule>
    <cfRule type="expression" dxfId="1231" priority="957">
      <formula>M132&gt;(L132-K132)+1</formula>
    </cfRule>
  </conditionalFormatting>
  <conditionalFormatting sqref="R133">
    <cfRule type="containsText" dxfId="1230" priority="954" operator="containsText" text="Error">
      <formula>NOT(ISERROR(SEARCH("Error",R133)))</formula>
    </cfRule>
  </conditionalFormatting>
  <conditionalFormatting sqref="E133">
    <cfRule type="expression" dxfId="1229" priority="953">
      <formula>COUNTIF(CountryALL,E133)=0</formula>
    </cfRule>
  </conditionalFormatting>
  <conditionalFormatting sqref="D133">
    <cfRule type="cellIs" dxfId="1228" priority="952" operator="equal">
      <formula>""</formula>
    </cfRule>
  </conditionalFormatting>
  <conditionalFormatting sqref="P133">
    <cfRule type="expression" dxfId="1227" priority="949">
      <formula>AND(H133="Student",M133&gt;60)</formula>
    </cfRule>
    <cfRule type="expression" dxfId="1226" priority="950">
      <formula>AND(H133="Staff",M133&gt;90)</formula>
    </cfRule>
    <cfRule type="expression" dxfId="1225" priority="951">
      <formula>M133&gt;(L133-K133)+1</formula>
    </cfRule>
  </conditionalFormatting>
  <conditionalFormatting sqref="R134">
    <cfRule type="containsText" dxfId="1224" priority="948" operator="containsText" text="Error">
      <formula>NOT(ISERROR(SEARCH("Error",R134)))</formula>
    </cfRule>
  </conditionalFormatting>
  <conditionalFormatting sqref="E134">
    <cfRule type="expression" dxfId="1223" priority="947">
      <formula>COUNTIF(CountryALL,E134)=0</formula>
    </cfRule>
  </conditionalFormatting>
  <conditionalFormatting sqref="D134">
    <cfRule type="cellIs" dxfId="1222" priority="946" operator="equal">
      <formula>""</formula>
    </cfRule>
  </conditionalFormatting>
  <conditionalFormatting sqref="P134">
    <cfRule type="expression" dxfId="1221" priority="943">
      <formula>AND(H134="Student",M134&gt;60)</formula>
    </cfRule>
    <cfRule type="expression" dxfId="1220" priority="944">
      <formula>AND(H134="Staff",M134&gt;90)</formula>
    </cfRule>
    <cfRule type="expression" dxfId="1219" priority="945">
      <formula>M134&gt;(L134-K134)+1</formula>
    </cfRule>
  </conditionalFormatting>
  <conditionalFormatting sqref="R135">
    <cfRule type="containsText" dxfId="1218" priority="942" operator="containsText" text="Error">
      <formula>NOT(ISERROR(SEARCH("Error",R135)))</formula>
    </cfRule>
  </conditionalFormatting>
  <conditionalFormatting sqref="E135">
    <cfRule type="expression" dxfId="1217" priority="941">
      <formula>COUNTIF(CountryALL,E135)=0</formula>
    </cfRule>
  </conditionalFormatting>
  <conditionalFormatting sqref="D135">
    <cfRule type="cellIs" dxfId="1216" priority="940" operator="equal">
      <formula>""</formula>
    </cfRule>
  </conditionalFormatting>
  <conditionalFormatting sqref="P135">
    <cfRule type="expression" dxfId="1215" priority="937">
      <formula>AND(H135="Student",M135&gt;60)</formula>
    </cfRule>
    <cfRule type="expression" dxfId="1214" priority="938">
      <formula>AND(H135="Staff",M135&gt;90)</formula>
    </cfRule>
    <cfRule type="expression" dxfId="1213" priority="939">
      <formula>M135&gt;(L135-K135)+1</formula>
    </cfRule>
  </conditionalFormatting>
  <conditionalFormatting sqref="R136">
    <cfRule type="containsText" dxfId="1212" priority="936" operator="containsText" text="Error">
      <formula>NOT(ISERROR(SEARCH("Error",R136)))</formula>
    </cfRule>
  </conditionalFormatting>
  <conditionalFormatting sqref="E136">
    <cfRule type="expression" dxfId="1211" priority="935">
      <formula>COUNTIF(CountryALL,E136)=0</formula>
    </cfRule>
  </conditionalFormatting>
  <conditionalFormatting sqref="D136">
    <cfRule type="cellIs" dxfId="1210" priority="934" operator="equal">
      <formula>""</formula>
    </cfRule>
  </conditionalFormatting>
  <conditionalFormatting sqref="P136">
    <cfRule type="expression" dxfId="1209" priority="931">
      <formula>AND(H136="Student",M136&gt;60)</formula>
    </cfRule>
    <cfRule type="expression" dxfId="1208" priority="932">
      <formula>AND(H136="Staff",M136&gt;90)</formula>
    </cfRule>
    <cfRule type="expression" dxfId="1207" priority="933">
      <formula>M136&gt;(L136-K136)+1</formula>
    </cfRule>
  </conditionalFormatting>
  <conditionalFormatting sqref="R117">
    <cfRule type="containsText" dxfId="1206" priority="930" operator="containsText" text="Error">
      <formula>NOT(ISERROR(SEARCH("Error",R117)))</formula>
    </cfRule>
  </conditionalFormatting>
  <conditionalFormatting sqref="E117">
    <cfRule type="expression" dxfId="1205" priority="929">
      <formula>COUNTIF(CountryALL,E117)=0</formula>
    </cfRule>
  </conditionalFormatting>
  <conditionalFormatting sqref="D117">
    <cfRule type="cellIs" dxfId="1204" priority="928" operator="equal">
      <formula>""</formula>
    </cfRule>
  </conditionalFormatting>
  <conditionalFormatting sqref="P117">
    <cfRule type="expression" dxfId="1203" priority="925">
      <formula>AND(H117="Student",M117&gt;60)</formula>
    </cfRule>
    <cfRule type="expression" dxfId="1202" priority="926">
      <formula>AND(H117="Staff",M117&gt;90)</formula>
    </cfRule>
    <cfRule type="expression" dxfId="1201" priority="927">
      <formula>M117&gt;(L117-K117)+1</formula>
    </cfRule>
  </conditionalFormatting>
  <conditionalFormatting sqref="R118">
    <cfRule type="containsText" dxfId="1200" priority="924" operator="containsText" text="Error">
      <formula>NOT(ISERROR(SEARCH("Error",R118)))</formula>
    </cfRule>
  </conditionalFormatting>
  <conditionalFormatting sqref="E118">
    <cfRule type="expression" dxfId="1199" priority="923">
      <formula>COUNTIF(CountryALL,E118)=0</formula>
    </cfRule>
  </conditionalFormatting>
  <conditionalFormatting sqref="D118">
    <cfRule type="cellIs" dxfId="1198" priority="922" operator="equal">
      <formula>""</formula>
    </cfRule>
  </conditionalFormatting>
  <conditionalFormatting sqref="P118">
    <cfRule type="expression" dxfId="1197" priority="919">
      <formula>AND(H118="Student",M118&gt;60)</formula>
    </cfRule>
    <cfRule type="expression" dxfId="1196" priority="920">
      <formula>AND(H118="Staff",M118&gt;90)</formula>
    </cfRule>
    <cfRule type="expression" dxfId="1195" priority="921">
      <formula>M118&gt;(L118-K118)+1</formula>
    </cfRule>
  </conditionalFormatting>
  <conditionalFormatting sqref="R119">
    <cfRule type="containsText" dxfId="1194" priority="918" operator="containsText" text="Error">
      <formula>NOT(ISERROR(SEARCH("Error",R119)))</formula>
    </cfRule>
  </conditionalFormatting>
  <conditionalFormatting sqref="E119">
    <cfRule type="expression" dxfId="1193" priority="917">
      <formula>COUNTIF(CountryALL,E119)=0</formula>
    </cfRule>
  </conditionalFormatting>
  <conditionalFormatting sqref="D119">
    <cfRule type="cellIs" dxfId="1192" priority="916" operator="equal">
      <formula>""</formula>
    </cfRule>
  </conditionalFormatting>
  <conditionalFormatting sqref="P119">
    <cfRule type="expression" dxfId="1191" priority="913">
      <formula>AND(H119="Student",M119&gt;60)</formula>
    </cfRule>
    <cfRule type="expression" dxfId="1190" priority="914">
      <formula>AND(H119="Staff",M119&gt;90)</formula>
    </cfRule>
    <cfRule type="expression" dxfId="1189" priority="915">
      <formula>M119&gt;(L119-K119)+1</formula>
    </cfRule>
  </conditionalFormatting>
  <conditionalFormatting sqref="R120">
    <cfRule type="containsText" dxfId="1188" priority="912" operator="containsText" text="Error">
      <formula>NOT(ISERROR(SEARCH("Error",R120)))</formula>
    </cfRule>
  </conditionalFormatting>
  <conditionalFormatting sqref="E120">
    <cfRule type="expression" dxfId="1187" priority="911">
      <formula>COUNTIF(CountryALL,E120)=0</formula>
    </cfRule>
  </conditionalFormatting>
  <conditionalFormatting sqref="D120">
    <cfRule type="cellIs" dxfId="1186" priority="910" operator="equal">
      <formula>""</formula>
    </cfRule>
  </conditionalFormatting>
  <conditionalFormatting sqref="P120">
    <cfRule type="expression" dxfId="1185" priority="907">
      <formula>AND(H120="Student",M120&gt;60)</formula>
    </cfRule>
    <cfRule type="expression" dxfId="1184" priority="908">
      <formula>AND(H120="Staff",M120&gt;90)</formula>
    </cfRule>
    <cfRule type="expression" dxfId="1183" priority="909">
      <formula>M120&gt;(L120-K120)+1</formula>
    </cfRule>
  </conditionalFormatting>
  <conditionalFormatting sqref="R121">
    <cfRule type="containsText" dxfId="1182" priority="906" operator="containsText" text="Error">
      <formula>NOT(ISERROR(SEARCH("Error",R121)))</formula>
    </cfRule>
  </conditionalFormatting>
  <conditionalFormatting sqref="E121">
    <cfRule type="expression" dxfId="1181" priority="905">
      <formula>COUNTIF(CountryALL,E121)=0</formula>
    </cfRule>
  </conditionalFormatting>
  <conditionalFormatting sqref="D121">
    <cfRule type="cellIs" dxfId="1180" priority="904" operator="equal">
      <formula>""</formula>
    </cfRule>
  </conditionalFormatting>
  <conditionalFormatting sqref="P121">
    <cfRule type="expression" dxfId="1179" priority="901">
      <formula>AND(H121="Student",M121&gt;60)</formula>
    </cfRule>
    <cfRule type="expression" dxfId="1178" priority="902">
      <formula>AND(H121="Staff",M121&gt;90)</formula>
    </cfRule>
    <cfRule type="expression" dxfId="1177" priority="903">
      <formula>M121&gt;(L121-K121)+1</formula>
    </cfRule>
  </conditionalFormatting>
  <conditionalFormatting sqref="R122">
    <cfRule type="containsText" dxfId="1176" priority="900" operator="containsText" text="Error">
      <formula>NOT(ISERROR(SEARCH("Error",R122)))</formula>
    </cfRule>
  </conditionalFormatting>
  <conditionalFormatting sqref="E122">
    <cfRule type="expression" dxfId="1175" priority="899">
      <formula>COUNTIF(CountryALL,E122)=0</formula>
    </cfRule>
  </conditionalFormatting>
  <conditionalFormatting sqref="D122">
    <cfRule type="cellIs" dxfId="1174" priority="898" operator="equal">
      <formula>""</formula>
    </cfRule>
  </conditionalFormatting>
  <conditionalFormatting sqref="P122">
    <cfRule type="expression" dxfId="1173" priority="895">
      <formula>AND(H122="Student",M122&gt;60)</formula>
    </cfRule>
    <cfRule type="expression" dxfId="1172" priority="896">
      <formula>AND(H122="Staff",M122&gt;90)</formula>
    </cfRule>
    <cfRule type="expression" dxfId="1171" priority="897">
      <formula>M122&gt;(L122-K122)+1</formula>
    </cfRule>
  </conditionalFormatting>
  <conditionalFormatting sqref="R123">
    <cfRule type="containsText" dxfId="1170" priority="894" operator="containsText" text="Error">
      <formula>NOT(ISERROR(SEARCH("Error",R123)))</formula>
    </cfRule>
  </conditionalFormatting>
  <conditionalFormatting sqref="E123">
    <cfRule type="expression" dxfId="1169" priority="893">
      <formula>COUNTIF(CountryALL,E123)=0</formula>
    </cfRule>
  </conditionalFormatting>
  <conditionalFormatting sqref="D123">
    <cfRule type="cellIs" dxfId="1168" priority="892" operator="equal">
      <formula>""</formula>
    </cfRule>
  </conditionalFormatting>
  <conditionalFormatting sqref="P123">
    <cfRule type="expression" dxfId="1167" priority="889">
      <formula>AND(H123="Student",M123&gt;60)</formula>
    </cfRule>
    <cfRule type="expression" dxfId="1166" priority="890">
      <formula>AND(H123="Staff",M123&gt;90)</formula>
    </cfRule>
    <cfRule type="expression" dxfId="1165" priority="891">
      <formula>M123&gt;(L123-K123)+1</formula>
    </cfRule>
  </conditionalFormatting>
  <conditionalFormatting sqref="R124">
    <cfRule type="containsText" dxfId="1164" priority="888" operator="containsText" text="Error">
      <formula>NOT(ISERROR(SEARCH("Error",R124)))</formula>
    </cfRule>
  </conditionalFormatting>
  <conditionalFormatting sqref="E124">
    <cfRule type="expression" dxfId="1163" priority="887">
      <formula>COUNTIF(CountryALL,E124)=0</formula>
    </cfRule>
  </conditionalFormatting>
  <conditionalFormatting sqref="D124">
    <cfRule type="cellIs" dxfId="1162" priority="886" operator="equal">
      <formula>""</formula>
    </cfRule>
  </conditionalFormatting>
  <conditionalFormatting sqref="P124">
    <cfRule type="expression" dxfId="1161" priority="883">
      <formula>AND(H124="Student",M124&gt;60)</formula>
    </cfRule>
    <cfRule type="expression" dxfId="1160" priority="884">
      <formula>AND(H124="Staff",M124&gt;90)</formula>
    </cfRule>
    <cfRule type="expression" dxfId="1159" priority="885">
      <formula>M124&gt;(L124-K124)+1</formula>
    </cfRule>
  </conditionalFormatting>
  <conditionalFormatting sqref="R125">
    <cfRule type="containsText" dxfId="1158" priority="882" operator="containsText" text="Error">
      <formula>NOT(ISERROR(SEARCH("Error",R125)))</formula>
    </cfRule>
  </conditionalFormatting>
  <conditionalFormatting sqref="E125">
    <cfRule type="expression" dxfId="1157" priority="881">
      <formula>COUNTIF(CountryALL,E125)=0</formula>
    </cfRule>
  </conditionalFormatting>
  <conditionalFormatting sqref="D125">
    <cfRule type="cellIs" dxfId="1156" priority="880" operator="equal">
      <formula>""</formula>
    </cfRule>
  </conditionalFormatting>
  <conditionalFormatting sqref="P125">
    <cfRule type="expression" dxfId="1155" priority="877">
      <formula>AND(H125="Student",M125&gt;60)</formula>
    </cfRule>
    <cfRule type="expression" dxfId="1154" priority="878">
      <formula>AND(H125="Staff",M125&gt;90)</formula>
    </cfRule>
    <cfRule type="expression" dxfId="1153" priority="879">
      <formula>M125&gt;(L125-K125)+1</formula>
    </cfRule>
  </conditionalFormatting>
  <conditionalFormatting sqref="R126">
    <cfRule type="containsText" dxfId="1152" priority="876" operator="containsText" text="Error">
      <formula>NOT(ISERROR(SEARCH("Error",R126)))</formula>
    </cfRule>
  </conditionalFormatting>
  <conditionalFormatting sqref="E126">
    <cfRule type="expression" dxfId="1151" priority="875">
      <formula>COUNTIF(CountryALL,E126)=0</formula>
    </cfRule>
  </conditionalFormatting>
  <conditionalFormatting sqref="D126">
    <cfRule type="cellIs" dxfId="1150" priority="874" operator="equal">
      <formula>""</formula>
    </cfRule>
  </conditionalFormatting>
  <conditionalFormatting sqref="P126">
    <cfRule type="expression" dxfId="1149" priority="871">
      <formula>AND(H126="Student",M126&gt;60)</formula>
    </cfRule>
    <cfRule type="expression" dxfId="1148" priority="872">
      <formula>AND(H126="Staff",M126&gt;90)</formula>
    </cfRule>
    <cfRule type="expression" dxfId="1147" priority="873">
      <formula>M126&gt;(L126-K126)+1</formula>
    </cfRule>
  </conditionalFormatting>
  <conditionalFormatting sqref="R127">
    <cfRule type="containsText" dxfId="1146" priority="870" operator="containsText" text="Error">
      <formula>NOT(ISERROR(SEARCH("Error",R127)))</formula>
    </cfRule>
  </conditionalFormatting>
  <conditionalFormatting sqref="E127">
    <cfRule type="expression" dxfId="1145" priority="869">
      <formula>COUNTIF(CountryALL,E127)=0</formula>
    </cfRule>
  </conditionalFormatting>
  <conditionalFormatting sqref="D127">
    <cfRule type="cellIs" dxfId="1144" priority="868" operator="equal">
      <formula>""</formula>
    </cfRule>
  </conditionalFormatting>
  <conditionalFormatting sqref="P127">
    <cfRule type="expression" dxfId="1143" priority="865">
      <formula>AND(H127="Student",M127&gt;60)</formula>
    </cfRule>
    <cfRule type="expression" dxfId="1142" priority="866">
      <formula>AND(H127="Staff",M127&gt;90)</formula>
    </cfRule>
    <cfRule type="expression" dxfId="1141" priority="867">
      <formula>M127&gt;(L127-K127)+1</formula>
    </cfRule>
  </conditionalFormatting>
  <conditionalFormatting sqref="R128">
    <cfRule type="containsText" dxfId="1140" priority="864" operator="containsText" text="Error">
      <formula>NOT(ISERROR(SEARCH("Error",R128)))</formula>
    </cfRule>
  </conditionalFormatting>
  <conditionalFormatting sqref="E128">
    <cfRule type="expression" dxfId="1139" priority="863">
      <formula>COUNTIF(CountryALL,E128)=0</formula>
    </cfRule>
  </conditionalFormatting>
  <conditionalFormatting sqref="D128">
    <cfRule type="cellIs" dxfId="1138" priority="862" operator="equal">
      <formula>""</formula>
    </cfRule>
  </conditionalFormatting>
  <conditionalFormatting sqref="P128">
    <cfRule type="expression" dxfId="1137" priority="859">
      <formula>AND(H128="Student",M128&gt;60)</formula>
    </cfRule>
    <cfRule type="expression" dxfId="1136" priority="860">
      <formula>AND(H128="Staff",M128&gt;90)</formula>
    </cfRule>
    <cfRule type="expression" dxfId="1135" priority="861">
      <formula>M128&gt;(L128-K128)+1</formula>
    </cfRule>
  </conditionalFormatting>
  <conditionalFormatting sqref="R152">
    <cfRule type="containsText" dxfId="1134" priority="858" operator="containsText" text="Error">
      <formula>NOT(ISERROR(SEARCH("Error",R152)))</formula>
    </cfRule>
  </conditionalFormatting>
  <conditionalFormatting sqref="E152">
    <cfRule type="expression" dxfId="1133" priority="857">
      <formula>COUNTIF(CountryALL,E152)=0</formula>
    </cfRule>
  </conditionalFormatting>
  <conditionalFormatting sqref="D152">
    <cfRule type="cellIs" dxfId="1132" priority="856" operator="equal">
      <formula>""</formula>
    </cfRule>
  </conditionalFormatting>
  <conditionalFormatting sqref="P152">
    <cfRule type="expression" dxfId="1131" priority="853">
      <formula>AND(H152="Student",M152&gt;60)</formula>
    </cfRule>
    <cfRule type="expression" dxfId="1130" priority="854">
      <formula>AND(H152="Staff",M152&gt;90)</formula>
    </cfRule>
    <cfRule type="expression" dxfId="1129" priority="855">
      <formula>M152&gt;(L152-K152)+1</formula>
    </cfRule>
  </conditionalFormatting>
  <conditionalFormatting sqref="R153">
    <cfRule type="containsText" dxfId="1128" priority="852" operator="containsText" text="Error">
      <formula>NOT(ISERROR(SEARCH("Error",R153)))</formula>
    </cfRule>
  </conditionalFormatting>
  <conditionalFormatting sqref="E153">
    <cfRule type="expression" dxfId="1127" priority="851">
      <formula>COUNTIF(CountryALL,E153)=0</formula>
    </cfRule>
  </conditionalFormatting>
  <conditionalFormatting sqref="D153">
    <cfRule type="cellIs" dxfId="1126" priority="850" operator="equal">
      <formula>""</formula>
    </cfRule>
  </conditionalFormatting>
  <conditionalFormatting sqref="P153">
    <cfRule type="expression" dxfId="1125" priority="847">
      <formula>AND(H153="Student",M153&gt;60)</formula>
    </cfRule>
    <cfRule type="expression" dxfId="1124" priority="848">
      <formula>AND(H153="Staff",M153&gt;90)</formula>
    </cfRule>
    <cfRule type="expression" dxfId="1123" priority="849">
      <formula>M153&gt;(L153-K153)+1</formula>
    </cfRule>
  </conditionalFormatting>
  <conditionalFormatting sqref="R154">
    <cfRule type="containsText" dxfId="1122" priority="846" operator="containsText" text="Error">
      <formula>NOT(ISERROR(SEARCH("Error",R154)))</formula>
    </cfRule>
  </conditionalFormatting>
  <conditionalFormatting sqref="E154">
    <cfRule type="expression" dxfId="1121" priority="845">
      <formula>COUNTIF(CountryALL,E154)=0</formula>
    </cfRule>
  </conditionalFormatting>
  <conditionalFormatting sqref="D154">
    <cfRule type="cellIs" dxfId="1120" priority="844" operator="equal">
      <formula>""</formula>
    </cfRule>
  </conditionalFormatting>
  <conditionalFormatting sqref="P154">
    <cfRule type="expression" dxfId="1119" priority="841">
      <formula>AND(H154="Student",M154&gt;60)</formula>
    </cfRule>
    <cfRule type="expression" dxfId="1118" priority="842">
      <formula>AND(H154="Staff",M154&gt;90)</formula>
    </cfRule>
    <cfRule type="expression" dxfId="1117" priority="843">
      <formula>M154&gt;(L154-K154)+1</formula>
    </cfRule>
  </conditionalFormatting>
  <conditionalFormatting sqref="R155">
    <cfRule type="containsText" dxfId="1116" priority="840" operator="containsText" text="Error">
      <formula>NOT(ISERROR(SEARCH("Error",R155)))</formula>
    </cfRule>
  </conditionalFormatting>
  <conditionalFormatting sqref="E155">
    <cfRule type="expression" dxfId="1115" priority="839">
      <formula>COUNTIF(CountryALL,E155)=0</formula>
    </cfRule>
  </conditionalFormatting>
  <conditionalFormatting sqref="D155">
    <cfRule type="cellIs" dxfId="1114" priority="838" operator="equal">
      <formula>""</formula>
    </cfRule>
  </conditionalFormatting>
  <conditionalFormatting sqref="P155">
    <cfRule type="expression" dxfId="1113" priority="835">
      <formula>AND(H155="Student",M155&gt;60)</formula>
    </cfRule>
    <cfRule type="expression" dxfId="1112" priority="836">
      <formula>AND(H155="Staff",M155&gt;90)</formula>
    </cfRule>
    <cfRule type="expression" dxfId="1111" priority="837">
      <formula>M155&gt;(L155-K155)+1</formula>
    </cfRule>
  </conditionalFormatting>
  <conditionalFormatting sqref="R156">
    <cfRule type="containsText" dxfId="1110" priority="834" operator="containsText" text="Error">
      <formula>NOT(ISERROR(SEARCH("Error",R156)))</formula>
    </cfRule>
  </conditionalFormatting>
  <conditionalFormatting sqref="E156">
    <cfRule type="expression" dxfId="1109" priority="833">
      <formula>COUNTIF(CountryALL,E156)=0</formula>
    </cfRule>
  </conditionalFormatting>
  <conditionalFormatting sqref="D156">
    <cfRule type="cellIs" dxfId="1108" priority="832" operator="equal">
      <formula>""</formula>
    </cfRule>
  </conditionalFormatting>
  <conditionalFormatting sqref="P156">
    <cfRule type="expression" dxfId="1107" priority="829">
      <formula>AND(H156="Student",M156&gt;60)</formula>
    </cfRule>
    <cfRule type="expression" dxfId="1106" priority="830">
      <formula>AND(H156="Staff",M156&gt;90)</formula>
    </cfRule>
    <cfRule type="expression" dxfId="1105" priority="831">
      <formula>M156&gt;(L156-K156)+1</formula>
    </cfRule>
  </conditionalFormatting>
  <conditionalFormatting sqref="R157">
    <cfRule type="containsText" dxfId="1104" priority="828" operator="containsText" text="Error">
      <formula>NOT(ISERROR(SEARCH("Error",R157)))</formula>
    </cfRule>
  </conditionalFormatting>
  <conditionalFormatting sqref="E157">
    <cfRule type="expression" dxfId="1103" priority="827">
      <formula>COUNTIF(CountryALL,E157)=0</formula>
    </cfRule>
  </conditionalFormatting>
  <conditionalFormatting sqref="D157">
    <cfRule type="cellIs" dxfId="1102" priority="826" operator="equal">
      <formula>""</formula>
    </cfRule>
  </conditionalFormatting>
  <conditionalFormatting sqref="P157">
    <cfRule type="expression" dxfId="1101" priority="823">
      <formula>AND(H157="Student",M157&gt;60)</formula>
    </cfRule>
    <cfRule type="expression" dxfId="1100" priority="824">
      <formula>AND(H157="Staff",M157&gt;90)</formula>
    </cfRule>
    <cfRule type="expression" dxfId="1099" priority="825">
      <formula>M157&gt;(L157-K157)+1</formula>
    </cfRule>
  </conditionalFormatting>
  <conditionalFormatting sqref="R158">
    <cfRule type="containsText" dxfId="1098" priority="822" operator="containsText" text="Error">
      <formula>NOT(ISERROR(SEARCH("Error",R158)))</formula>
    </cfRule>
  </conditionalFormatting>
  <conditionalFormatting sqref="E158">
    <cfRule type="expression" dxfId="1097" priority="821">
      <formula>COUNTIF(CountryALL,E158)=0</formula>
    </cfRule>
  </conditionalFormatting>
  <conditionalFormatting sqref="D158">
    <cfRule type="cellIs" dxfId="1096" priority="820" operator="equal">
      <formula>""</formula>
    </cfRule>
  </conditionalFormatting>
  <conditionalFormatting sqref="P158">
    <cfRule type="expression" dxfId="1095" priority="817">
      <formula>AND(H158="Student",M158&gt;60)</formula>
    </cfRule>
    <cfRule type="expression" dxfId="1094" priority="818">
      <formula>AND(H158="Staff",M158&gt;90)</formula>
    </cfRule>
    <cfRule type="expression" dxfId="1093" priority="819">
      <formula>M158&gt;(L158-K158)+1</formula>
    </cfRule>
  </conditionalFormatting>
  <conditionalFormatting sqref="R159">
    <cfRule type="containsText" dxfId="1092" priority="816" operator="containsText" text="Error">
      <formula>NOT(ISERROR(SEARCH("Error",R159)))</formula>
    </cfRule>
  </conditionalFormatting>
  <conditionalFormatting sqref="E159">
    <cfRule type="expression" dxfId="1091" priority="815">
      <formula>COUNTIF(CountryALL,E159)=0</formula>
    </cfRule>
  </conditionalFormatting>
  <conditionalFormatting sqref="D159">
    <cfRule type="cellIs" dxfId="1090" priority="814" operator="equal">
      <formula>""</formula>
    </cfRule>
  </conditionalFormatting>
  <conditionalFormatting sqref="P159">
    <cfRule type="expression" dxfId="1089" priority="811">
      <formula>AND(H159="Student",M159&gt;60)</formula>
    </cfRule>
    <cfRule type="expression" dxfId="1088" priority="812">
      <formula>AND(H159="Staff",M159&gt;90)</formula>
    </cfRule>
    <cfRule type="expression" dxfId="1087" priority="813">
      <formula>M159&gt;(L159-K159)+1</formula>
    </cfRule>
  </conditionalFormatting>
  <conditionalFormatting sqref="R160">
    <cfRule type="containsText" dxfId="1086" priority="810" operator="containsText" text="Error">
      <formula>NOT(ISERROR(SEARCH("Error",R160)))</formula>
    </cfRule>
  </conditionalFormatting>
  <conditionalFormatting sqref="E160">
    <cfRule type="expression" dxfId="1085" priority="809">
      <formula>COUNTIF(CountryALL,E160)=0</formula>
    </cfRule>
  </conditionalFormatting>
  <conditionalFormatting sqref="D160">
    <cfRule type="cellIs" dxfId="1084" priority="808" operator="equal">
      <formula>""</formula>
    </cfRule>
  </conditionalFormatting>
  <conditionalFormatting sqref="P160">
    <cfRule type="expression" dxfId="1083" priority="805">
      <formula>AND(H160="Student",M160&gt;60)</formula>
    </cfRule>
    <cfRule type="expression" dxfId="1082" priority="806">
      <formula>AND(H160="Staff",M160&gt;90)</formula>
    </cfRule>
    <cfRule type="expression" dxfId="1081" priority="807">
      <formula>M160&gt;(L160-K160)+1</formula>
    </cfRule>
  </conditionalFormatting>
  <conditionalFormatting sqref="R161">
    <cfRule type="containsText" dxfId="1080" priority="804" operator="containsText" text="Error">
      <formula>NOT(ISERROR(SEARCH("Error",R161)))</formula>
    </cfRule>
  </conditionalFormatting>
  <conditionalFormatting sqref="E161">
    <cfRule type="expression" dxfId="1079" priority="803">
      <formula>COUNTIF(CountryALL,E161)=0</formula>
    </cfRule>
  </conditionalFormatting>
  <conditionalFormatting sqref="D161">
    <cfRule type="cellIs" dxfId="1078" priority="802" operator="equal">
      <formula>""</formula>
    </cfRule>
  </conditionalFormatting>
  <conditionalFormatting sqref="P161">
    <cfRule type="expression" dxfId="1077" priority="799">
      <formula>AND(H161="Student",M161&gt;60)</formula>
    </cfRule>
    <cfRule type="expression" dxfId="1076" priority="800">
      <formula>AND(H161="Staff",M161&gt;90)</formula>
    </cfRule>
    <cfRule type="expression" dxfId="1075" priority="801">
      <formula>M161&gt;(L161-K161)+1</formula>
    </cfRule>
  </conditionalFormatting>
  <conditionalFormatting sqref="R162">
    <cfRule type="containsText" dxfId="1074" priority="798" operator="containsText" text="Error">
      <formula>NOT(ISERROR(SEARCH("Error",R162)))</formula>
    </cfRule>
  </conditionalFormatting>
  <conditionalFormatting sqref="E162">
    <cfRule type="expression" dxfId="1073" priority="797">
      <formula>COUNTIF(CountryALL,E162)=0</formula>
    </cfRule>
  </conditionalFormatting>
  <conditionalFormatting sqref="D162">
    <cfRule type="cellIs" dxfId="1072" priority="796" operator="equal">
      <formula>""</formula>
    </cfRule>
  </conditionalFormatting>
  <conditionalFormatting sqref="P162">
    <cfRule type="expression" dxfId="1071" priority="793">
      <formula>AND(H162="Student",M162&gt;60)</formula>
    </cfRule>
    <cfRule type="expression" dxfId="1070" priority="794">
      <formula>AND(H162="Staff",M162&gt;90)</formula>
    </cfRule>
    <cfRule type="expression" dxfId="1069" priority="795">
      <formula>M162&gt;(L162-K162)+1</formula>
    </cfRule>
  </conditionalFormatting>
  <conditionalFormatting sqref="R163">
    <cfRule type="containsText" dxfId="1068" priority="792" operator="containsText" text="Error">
      <formula>NOT(ISERROR(SEARCH("Error",R163)))</formula>
    </cfRule>
  </conditionalFormatting>
  <conditionalFormatting sqref="E163">
    <cfRule type="expression" dxfId="1067" priority="791">
      <formula>COUNTIF(CountryALL,E163)=0</formula>
    </cfRule>
  </conditionalFormatting>
  <conditionalFormatting sqref="D163">
    <cfRule type="cellIs" dxfId="1066" priority="790" operator="equal">
      <formula>""</formula>
    </cfRule>
  </conditionalFormatting>
  <conditionalFormatting sqref="P163">
    <cfRule type="expression" dxfId="1065" priority="787">
      <formula>AND(H163="Student",M163&gt;60)</formula>
    </cfRule>
    <cfRule type="expression" dxfId="1064" priority="788">
      <formula>AND(H163="Staff",M163&gt;90)</formula>
    </cfRule>
    <cfRule type="expression" dxfId="1063" priority="789">
      <formula>M163&gt;(L163-K163)+1</formula>
    </cfRule>
  </conditionalFormatting>
  <conditionalFormatting sqref="R164">
    <cfRule type="containsText" dxfId="1062" priority="786" operator="containsText" text="Error">
      <formula>NOT(ISERROR(SEARCH("Error",R164)))</formula>
    </cfRule>
  </conditionalFormatting>
  <conditionalFormatting sqref="E164">
    <cfRule type="expression" dxfId="1061" priority="785">
      <formula>COUNTIF(CountryALL,E164)=0</formula>
    </cfRule>
  </conditionalFormatting>
  <conditionalFormatting sqref="D164">
    <cfRule type="cellIs" dxfId="1060" priority="784" operator="equal">
      <formula>""</formula>
    </cfRule>
  </conditionalFormatting>
  <conditionalFormatting sqref="P164">
    <cfRule type="expression" dxfId="1059" priority="781">
      <formula>AND(H164="Student",M164&gt;60)</formula>
    </cfRule>
    <cfRule type="expression" dxfId="1058" priority="782">
      <formula>AND(H164="Staff",M164&gt;90)</formula>
    </cfRule>
    <cfRule type="expression" dxfId="1057" priority="783">
      <formula>M164&gt;(L164-K164)+1</formula>
    </cfRule>
  </conditionalFormatting>
  <conditionalFormatting sqref="R165">
    <cfRule type="containsText" dxfId="1056" priority="780" operator="containsText" text="Error">
      <formula>NOT(ISERROR(SEARCH("Error",R165)))</formula>
    </cfRule>
  </conditionalFormatting>
  <conditionalFormatting sqref="E165">
    <cfRule type="expression" dxfId="1055" priority="779">
      <formula>COUNTIF(CountryALL,E165)=0</formula>
    </cfRule>
  </conditionalFormatting>
  <conditionalFormatting sqref="D165">
    <cfRule type="cellIs" dxfId="1054" priority="778" operator="equal">
      <formula>""</formula>
    </cfRule>
  </conditionalFormatting>
  <conditionalFormatting sqref="P165">
    <cfRule type="expression" dxfId="1053" priority="775">
      <formula>AND(H165="Student",M165&gt;60)</formula>
    </cfRule>
    <cfRule type="expression" dxfId="1052" priority="776">
      <formula>AND(H165="Staff",M165&gt;90)</formula>
    </cfRule>
    <cfRule type="expression" dxfId="1051" priority="777">
      <formula>M165&gt;(L165-K165)+1</formula>
    </cfRule>
  </conditionalFormatting>
  <conditionalFormatting sqref="R166">
    <cfRule type="containsText" dxfId="1050" priority="774" operator="containsText" text="Error">
      <formula>NOT(ISERROR(SEARCH("Error",R166)))</formula>
    </cfRule>
  </conditionalFormatting>
  <conditionalFormatting sqref="E166">
    <cfRule type="expression" dxfId="1049" priority="773">
      <formula>COUNTIF(CountryALL,E166)=0</formula>
    </cfRule>
  </conditionalFormatting>
  <conditionalFormatting sqref="D166">
    <cfRule type="cellIs" dxfId="1048" priority="772" operator="equal">
      <formula>""</formula>
    </cfRule>
  </conditionalFormatting>
  <conditionalFormatting sqref="P166">
    <cfRule type="expression" dxfId="1047" priority="769">
      <formula>AND(H166="Student",M166&gt;60)</formula>
    </cfRule>
    <cfRule type="expression" dxfId="1046" priority="770">
      <formula>AND(H166="Staff",M166&gt;90)</formula>
    </cfRule>
    <cfRule type="expression" dxfId="1045" priority="771">
      <formula>M166&gt;(L166-K166)+1</formula>
    </cfRule>
  </conditionalFormatting>
  <conditionalFormatting sqref="R167">
    <cfRule type="containsText" dxfId="1044" priority="768" operator="containsText" text="Error">
      <formula>NOT(ISERROR(SEARCH("Error",R167)))</formula>
    </cfRule>
  </conditionalFormatting>
  <conditionalFormatting sqref="E167">
    <cfRule type="expression" dxfId="1043" priority="767">
      <formula>COUNTIF(CountryALL,E167)=0</formula>
    </cfRule>
  </conditionalFormatting>
  <conditionalFormatting sqref="D167">
    <cfRule type="cellIs" dxfId="1042" priority="766" operator="equal">
      <formula>""</formula>
    </cfRule>
  </conditionalFormatting>
  <conditionalFormatting sqref="P167">
    <cfRule type="expression" dxfId="1041" priority="763">
      <formula>AND(H167="Student",M167&gt;60)</formula>
    </cfRule>
    <cfRule type="expression" dxfId="1040" priority="764">
      <formula>AND(H167="Staff",M167&gt;90)</formula>
    </cfRule>
    <cfRule type="expression" dxfId="1039" priority="765">
      <formula>M167&gt;(L167-K167)+1</formula>
    </cfRule>
  </conditionalFormatting>
  <conditionalFormatting sqref="R168">
    <cfRule type="containsText" dxfId="1038" priority="762" operator="containsText" text="Error">
      <formula>NOT(ISERROR(SEARCH("Error",R168)))</formula>
    </cfRule>
  </conditionalFormatting>
  <conditionalFormatting sqref="E168">
    <cfRule type="expression" dxfId="1037" priority="761">
      <formula>COUNTIF(CountryALL,E168)=0</formula>
    </cfRule>
  </conditionalFormatting>
  <conditionalFormatting sqref="D168">
    <cfRule type="cellIs" dxfId="1036" priority="760" operator="equal">
      <formula>""</formula>
    </cfRule>
  </conditionalFormatting>
  <conditionalFormatting sqref="P168">
    <cfRule type="expression" dxfId="1035" priority="757">
      <formula>AND(H168="Student",M168&gt;60)</formula>
    </cfRule>
    <cfRule type="expression" dxfId="1034" priority="758">
      <formula>AND(H168="Staff",M168&gt;90)</formula>
    </cfRule>
    <cfRule type="expression" dxfId="1033" priority="759">
      <formula>M168&gt;(L168-K168)+1</formula>
    </cfRule>
  </conditionalFormatting>
  <conditionalFormatting sqref="R169">
    <cfRule type="containsText" dxfId="1032" priority="756" operator="containsText" text="Error">
      <formula>NOT(ISERROR(SEARCH("Error",R169)))</formula>
    </cfRule>
  </conditionalFormatting>
  <conditionalFormatting sqref="E169">
    <cfRule type="expression" dxfId="1031" priority="755">
      <formula>COUNTIF(CountryALL,E169)=0</formula>
    </cfRule>
  </conditionalFormatting>
  <conditionalFormatting sqref="D169">
    <cfRule type="cellIs" dxfId="1030" priority="754" operator="equal">
      <formula>""</formula>
    </cfRule>
  </conditionalFormatting>
  <conditionalFormatting sqref="P169">
    <cfRule type="expression" dxfId="1029" priority="751">
      <formula>AND(H169="Student",M169&gt;60)</formula>
    </cfRule>
    <cfRule type="expression" dxfId="1028" priority="752">
      <formula>AND(H169="Staff",M169&gt;90)</formula>
    </cfRule>
    <cfRule type="expression" dxfId="1027" priority="753">
      <formula>M169&gt;(L169-K169)+1</formula>
    </cfRule>
  </conditionalFormatting>
  <conditionalFormatting sqref="R170">
    <cfRule type="containsText" dxfId="1026" priority="750" operator="containsText" text="Error">
      <formula>NOT(ISERROR(SEARCH("Error",R170)))</formula>
    </cfRule>
  </conditionalFormatting>
  <conditionalFormatting sqref="E170">
    <cfRule type="expression" dxfId="1025" priority="749">
      <formula>COUNTIF(CountryALL,E170)=0</formula>
    </cfRule>
  </conditionalFormatting>
  <conditionalFormatting sqref="D170">
    <cfRule type="cellIs" dxfId="1024" priority="748" operator="equal">
      <formula>""</formula>
    </cfRule>
  </conditionalFormatting>
  <conditionalFormatting sqref="P170">
    <cfRule type="expression" dxfId="1023" priority="745">
      <formula>AND(H170="Student",M170&gt;60)</formula>
    </cfRule>
    <cfRule type="expression" dxfId="1022" priority="746">
      <formula>AND(H170="Staff",M170&gt;90)</formula>
    </cfRule>
    <cfRule type="expression" dxfId="1021" priority="747">
      <formula>M170&gt;(L170-K170)+1</formula>
    </cfRule>
  </conditionalFormatting>
  <conditionalFormatting sqref="R171">
    <cfRule type="containsText" dxfId="1020" priority="744" operator="containsText" text="Error">
      <formula>NOT(ISERROR(SEARCH("Error",R171)))</formula>
    </cfRule>
  </conditionalFormatting>
  <conditionalFormatting sqref="E171">
    <cfRule type="expression" dxfId="1019" priority="743">
      <formula>COUNTIF(CountryALL,E171)=0</formula>
    </cfRule>
  </conditionalFormatting>
  <conditionalFormatting sqref="D171">
    <cfRule type="cellIs" dxfId="1018" priority="742" operator="equal">
      <formula>""</formula>
    </cfRule>
  </conditionalFormatting>
  <conditionalFormatting sqref="P171">
    <cfRule type="expression" dxfId="1017" priority="739">
      <formula>AND(H171="Student",M171&gt;60)</formula>
    </cfRule>
    <cfRule type="expression" dxfId="1016" priority="740">
      <formula>AND(H171="Staff",M171&gt;90)</formula>
    </cfRule>
    <cfRule type="expression" dxfId="1015" priority="741">
      <formula>M171&gt;(L171-K171)+1</formula>
    </cfRule>
  </conditionalFormatting>
  <conditionalFormatting sqref="R173">
    <cfRule type="containsText" dxfId="1014" priority="738" operator="containsText" text="Error">
      <formula>NOT(ISERROR(SEARCH("Error",R173)))</formula>
    </cfRule>
  </conditionalFormatting>
  <conditionalFormatting sqref="E173">
    <cfRule type="expression" dxfId="1013" priority="737">
      <formula>COUNTIF(CountryALL,E173)=0</formula>
    </cfRule>
  </conditionalFormatting>
  <conditionalFormatting sqref="D173">
    <cfRule type="cellIs" dxfId="1012" priority="736" operator="equal">
      <formula>""</formula>
    </cfRule>
  </conditionalFormatting>
  <conditionalFormatting sqref="P173">
    <cfRule type="expression" dxfId="1011" priority="733">
      <formula>AND(H173="Student",M173&gt;60)</formula>
    </cfRule>
    <cfRule type="expression" dxfId="1010" priority="734">
      <formula>AND(H173="Staff",M173&gt;90)</formula>
    </cfRule>
    <cfRule type="expression" dxfId="1009" priority="735">
      <formula>M173&gt;(L173-K173)+1</formula>
    </cfRule>
  </conditionalFormatting>
  <conditionalFormatting sqref="R174">
    <cfRule type="containsText" dxfId="1008" priority="732" operator="containsText" text="Error">
      <formula>NOT(ISERROR(SEARCH("Error",R174)))</formula>
    </cfRule>
  </conditionalFormatting>
  <conditionalFormatting sqref="E174">
    <cfRule type="expression" dxfId="1007" priority="731">
      <formula>COUNTIF(CountryALL,E174)=0</formula>
    </cfRule>
  </conditionalFormatting>
  <conditionalFormatting sqref="D174">
    <cfRule type="cellIs" dxfId="1006" priority="730" operator="equal">
      <formula>""</formula>
    </cfRule>
  </conditionalFormatting>
  <conditionalFormatting sqref="P174">
    <cfRule type="expression" dxfId="1005" priority="727">
      <formula>AND(H174="Student",M174&gt;60)</formula>
    </cfRule>
    <cfRule type="expression" dxfId="1004" priority="728">
      <formula>AND(H174="Staff",M174&gt;90)</formula>
    </cfRule>
    <cfRule type="expression" dxfId="1003" priority="729">
      <formula>M174&gt;(L174-K174)+1</formula>
    </cfRule>
  </conditionalFormatting>
  <conditionalFormatting sqref="R175">
    <cfRule type="containsText" dxfId="1002" priority="726" operator="containsText" text="Error">
      <formula>NOT(ISERROR(SEARCH("Error",R175)))</formula>
    </cfRule>
  </conditionalFormatting>
  <conditionalFormatting sqref="E175">
    <cfRule type="expression" dxfId="1001" priority="725">
      <formula>COUNTIF(CountryALL,E175)=0</formula>
    </cfRule>
  </conditionalFormatting>
  <conditionalFormatting sqref="D175">
    <cfRule type="cellIs" dxfId="1000" priority="724" operator="equal">
      <formula>""</formula>
    </cfRule>
  </conditionalFormatting>
  <conditionalFormatting sqref="P175">
    <cfRule type="expression" dxfId="999" priority="721">
      <formula>AND(H175="Student",M175&gt;60)</formula>
    </cfRule>
    <cfRule type="expression" dxfId="998" priority="722">
      <formula>AND(H175="Staff",M175&gt;90)</formula>
    </cfRule>
    <cfRule type="expression" dxfId="997" priority="723">
      <formula>M175&gt;(L175-K175)+1</formula>
    </cfRule>
  </conditionalFormatting>
  <conditionalFormatting sqref="R176">
    <cfRule type="containsText" dxfId="996" priority="720" operator="containsText" text="Error">
      <formula>NOT(ISERROR(SEARCH("Error",R176)))</formula>
    </cfRule>
  </conditionalFormatting>
  <conditionalFormatting sqref="E176">
    <cfRule type="expression" dxfId="995" priority="719">
      <formula>COUNTIF(CountryALL,E176)=0</formula>
    </cfRule>
  </conditionalFormatting>
  <conditionalFormatting sqref="D176">
    <cfRule type="cellIs" dxfId="994" priority="718" operator="equal">
      <formula>""</formula>
    </cfRule>
  </conditionalFormatting>
  <conditionalFormatting sqref="P176">
    <cfRule type="expression" dxfId="993" priority="715">
      <formula>AND(H176="Student",M176&gt;60)</formula>
    </cfRule>
    <cfRule type="expression" dxfId="992" priority="716">
      <formula>AND(H176="Staff",M176&gt;90)</formula>
    </cfRule>
    <cfRule type="expression" dxfId="991" priority="717">
      <formula>M176&gt;(L176-K176)+1</formula>
    </cfRule>
  </conditionalFormatting>
  <conditionalFormatting sqref="R177">
    <cfRule type="containsText" dxfId="990" priority="714" operator="containsText" text="Error">
      <formula>NOT(ISERROR(SEARCH("Error",R177)))</formula>
    </cfRule>
  </conditionalFormatting>
  <conditionalFormatting sqref="E177">
    <cfRule type="expression" dxfId="989" priority="713">
      <formula>COUNTIF(CountryALL,E177)=0</formula>
    </cfRule>
  </conditionalFormatting>
  <conditionalFormatting sqref="D177">
    <cfRule type="cellIs" dxfId="988" priority="712" operator="equal">
      <formula>""</formula>
    </cfRule>
  </conditionalFormatting>
  <conditionalFormatting sqref="P177">
    <cfRule type="expression" dxfId="987" priority="709">
      <formula>AND(H177="Student",M177&gt;60)</formula>
    </cfRule>
    <cfRule type="expression" dxfId="986" priority="710">
      <formula>AND(H177="Staff",M177&gt;90)</formula>
    </cfRule>
    <cfRule type="expression" dxfId="985" priority="711">
      <formula>M177&gt;(L177-K177)+1</formula>
    </cfRule>
  </conditionalFormatting>
  <conditionalFormatting sqref="R178">
    <cfRule type="containsText" dxfId="984" priority="708" operator="containsText" text="Error">
      <formula>NOT(ISERROR(SEARCH("Error",R178)))</formula>
    </cfRule>
  </conditionalFormatting>
  <conditionalFormatting sqref="E178">
    <cfRule type="expression" dxfId="983" priority="707">
      <formula>COUNTIF(CountryALL,E178)=0</formula>
    </cfRule>
  </conditionalFormatting>
  <conditionalFormatting sqref="D178">
    <cfRule type="cellIs" dxfId="982" priority="706" operator="equal">
      <formula>""</formula>
    </cfRule>
  </conditionalFormatting>
  <conditionalFormatting sqref="P178">
    <cfRule type="expression" dxfId="981" priority="703">
      <formula>AND(H178="Student",M178&gt;60)</formula>
    </cfRule>
    <cfRule type="expression" dxfId="980" priority="704">
      <formula>AND(H178="Staff",M178&gt;90)</formula>
    </cfRule>
    <cfRule type="expression" dxfId="979" priority="705">
      <formula>M178&gt;(L178-K178)+1</formula>
    </cfRule>
  </conditionalFormatting>
  <conditionalFormatting sqref="R179">
    <cfRule type="containsText" dxfId="978" priority="702" operator="containsText" text="Error">
      <formula>NOT(ISERROR(SEARCH("Error",R179)))</formula>
    </cfRule>
  </conditionalFormatting>
  <conditionalFormatting sqref="E179">
    <cfRule type="expression" dxfId="977" priority="701">
      <formula>COUNTIF(CountryALL,E179)=0</formula>
    </cfRule>
  </conditionalFormatting>
  <conditionalFormatting sqref="D179">
    <cfRule type="cellIs" dxfId="976" priority="700" operator="equal">
      <formula>""</formula>
    </cfRule>
  </conditionalFormatting>
  <conditionalFormatting sqref="P179">
    <cfRule type="expression" dxfId="975" priority="697">
      <formula>AND(H179="Student",M179&gt;60)</formula>
    </cfRule>
    <cfRule type="expression" dxfId="974" priority="698">
      <formula>AND(H179="Staff",M179&gt;90)</formula>
    </cfRule>
    <cfRule type="expression" dxfId="973" priority="699">
      <formula>M179&gt;(L179-K179)+1</formula>
    </cfRule>
  </conditionalFormatting>
  <conditionalFormatting sqref="R180">
    <cfRule type="containsText" dxfId="972" priority="696" operator="containsText" text="Error">
      <formula>NOT(ISERROR(SEARCH("Error",R180)))</formula>
    </cfRule>
  </conditionalFormatting>
  <conditionalFormatting sqref="E180">
    <cfRule type="expression" dxfId="971" priority="695">
      <formula>COUNTIF(CountryALL,E180)=0</formula>
    </cfRule>
  </conditionalFormatting>
  <conditionalFormatting sqref="D180">
    <cfRule type="cellIs" dxfId="970" priority="694" operator="equal">
      <formula>""</formula>
    </cfRule>
  </conditionalFormatting>
  <conditionalFormatting sqref="P180">
    <cfRule type="expression" dxfId="969" priority="691">
      <formula>AND(H180="Student",M180&gt;60)</formula>
    </cfRule>
    <cfRule type="expression" dxfId="968" priority="692">
      <formula>AND(H180="Staff",M180&gt;90)</formula>
    </cfRule>
    <cfRule type="expression" dxfId="967" priority="693">
      <formula>M180&gt;(L180-K180)+1</formula>
    </cfRule>
  </conditionalFormatting>
  <conditionalFormatting sqref="R181">
    <cfRule type="containsText" dxfId="966" priority="690" operator="containsText" text="Error">
      <formula>NOT(ISERROR(SEARCH("Error",R181)))</formula>
    </cfRule>
  </conditionalFormatting>
  <conditionalFormatting sqref="E181">
    <cfRule type="expression" dxfId="965" priority="689">
      <formula>COUNTIF(CountryALL,E181)=0</formula>
    </cfRule>
  </conditionalFormatting>
  <conditionalFormatting sqref="D181">
    <cfRule type="cellIs" dxfId="964" priority="688" operator="equal">
      <formula>""</formula>
    </cfRule>
  </conditionalFormatting>
  <conditionalFormatting sqref="P181">
    <cfRule type="expression" dxfId="963" priority="685">
      <formula>AND(H181="Student",M181&gt;60)</formula>
    </cfRule>
    <cfRule type="expression" dxfId="962" priority="686">
      <formula>AND(H181="Staff",M181&gt;90)</formula>
    </cfRule>
    <cfRule type="expression" dxfId="961" priority="687">
      <formula>M181&gt;(L181-K181)+1</formula>
    </cfRule>
  </conditionalFormatting>
  <conditionalFormatting sqref="R185">
    <cfRule type="containsText" dxfId="960" priority="684" operator="containsText" text="Error">
      <formula>NOT(ISERROR(SEARCH("Error",R185)))</formula>
    </cfRule>
  </conditionalFormatting>
  <conditionalFormatting sqref="E185">
    <cfRule type="expression" dxfId="959" priority="683">
      <formula>COUNTIF(CountryALL,E185)=0</formula>
    </cfRule>
  </conditionalFormatting>
  <conditionalFormatting sqref="D185">
    <cfRule type="cellIs" dxfId="958" priority="682" operator="equal">
      <formula>""</formula>
    </cfRule>
  </conditionalFormatting>
  <conditionalFormatting sqref="P185">
    <cfRule type="expression" dxfId="957" priority="679">
      <formula>AND(H185="Student",M185&gt;60)</formula>
    </cfRule>
    <cfRule type="expression" dxfId="956" priority="680">
      <formula>AND(H185="Staff",M185&gt;90)</formula>
    </cfRule>
    <cfRule type="expression" dxfId="955" priority="681">
      <formula>M185&gt;(L185-K185)+1</formula>
    </cfRule>
  </conditionalFormatting>
  <conditionalFormatting sqref="R186">
    <cfRule type="containsText" dxfId="954" priority="678" operator="containsText" text="Error">
      <formula>NOT(ISERROR(SEARCH("Error",R186)))</formula>
    </cfRule>
  </conditionalFormatting>
  <conditionalFormatting sqref="E186">
    <cfRule type="expression" dxfId="953" priority="677">
      <formula>COUNTIF(CountryALL,E186)=0</formula>
    </cfRule>
  </conditionalFormatting>
  <conditionalFormatting sqref="D186">
    <cfRule type="cellIs" dxfId="952" priority="676" operator="equal">
      <formula>""</formula>
    </cfRule>
  </conditionalFormatting>
  <conditionalFormatting sqref="P186">
    <cfRule type="expression" dxfId="951" priority="673">
      <formula>AND(H186="Student",M186&gt;60)</formula>
    </cfRule>
    <cfRule type="expression" dxfId="950" priority="674">
      <formula>AND(H186="Staff",M186&gt;90)</formula>
    </cfRule>
    <cfRule type="expression" dxfId="949" priority="675">
      <formula>M186&gt;(L186-K186)+1</formula>
    </cfRule>
  </conditionalFormatting>
  <conditionalFormatting sqref="R187">
    <cfRule type="containsText" dxfId="948" priority="672" operator="containsText" text="Error">
      <formula>NOT(ISERROR(SEARCH("Error",R187)))</formula>
    </cfRule>
  </conditionalFormatting>
  <conditionalFormatting sqref="E187">
    <cfRule type="expression" dxfId="947" priority="671">
      <formula>COUNTIF(CountryALL,E187)=0</formula>
    </cfRule>
  </conditionalFormatting>
  <conditionalFormatting sqref="D187">
    <cfRule type="cellIs" dxfId="946" priority="670" operator="equal">
      <formula>""</formula>
    </cfRule>
  </conditionalFormatting>
  <conditionalFormatting sqref="P187">
    <cfRule type="expression" dxfId="945" priority="667">
      <formula>AND(H187="Student",M187&gt;60)</formula>
    </cfRule>
    <cfRule type="expression" dxfId="944" priority="668">
      <formula>AND(H187="Staff",M187&gt;90)</formula>
    </cfRule>
    <cfRule type="expression" dxfId="943" priority="669">
      <formula>M187&gt;(L187-K187)+1</formula>
    </cfRule>
  </conditionalFormatting>
  <conditionalFormatting sqref="R188">
    <cfRule type="containsText" dxfId="942" priority="666" operator="containsText" text="Error">
      <formula>NOT(ISERROR(SEARCH("Error",R188)))</formula>
    </cfRule>
  </conditionalFormatting>
  <conditionalFormatting sqref="E188">
    <cfRule type="expression" dxfId="941" priority="665">
      <formula>COUNTIF(CountryALL,E188)=0</formula>
    </cfRule>
  </conditionalFormatting>
  <conditionalFormatting sqref="D188">
    <cfRule type="cellIs" dxfId="940" priority="664" operator="equal">
      <formula>""</formula>
    </cfRule>
  </conditionalFormatting>
  <conditionalFormatting sqref="P188">
    <cfRule type="expression" dxfId="939" priority="661">
      <formula>AND(H188="Student",M188&gt;60)</formula>
    </cfRule>
    <cfRule type="expression" dxfId="938" priority="662">
      <formula>AND(H188="Staff",M188&gt;90)</formula>
    </cfRule>
    <cfRule type="expression" dxfId="937" priority="663">
      <formula>M188&gt;(L188-K188)+1</formula>
    </cfRule>
  </conditionalFormatting>
  <conditionalFormatting sqref="R189">
    <cfRule type="containsText" dxfId="936" priority="660" operator="containsText" text="Error">
      <formula>NOT(ISERROR(SEARCH("Error",R189)))</formula>
    </cfRule>
  </conditionalFormatting>
  <conditionalFormatting sqref="E189">
    <cfRule type="expression" dxfId="935" priority="659">
      <formula>COUNTIF(CountryALL,E189)=0</formula>
    </cfRule>
  </conditionalFormatting>
  <conditionalFormatting sqref="D189">
    <cfRule type="cellIs" dxfId="934" priority="658" operator="equal">
      <formula>""</formula>
    </cfRule>
  </conditionalFormatting>
  <conditionalFormatting sqref="P189">
    <cfRule type="expression" dxfId="933" priority="655">
      <formula>AND(H189="Student",M189&gt;60)</formula>
    </cfRule>
    <cfRule type="expression" dxfId="932" priority="656">
      <formula>AND(H189="Staff",M189&gt;90)</formula>
    </cfRule>
    <cfRule type="expression" dxfId="931" priority="657">
      <formula>M189&gt;(L189-K189)+1</formula>
    </cfRule>
  </conditionalFormatting>
  <conditionalFormatting sqref="R190">
    <cfRule type="containsText" dxfId="930" priority="654" operator="containsText" text="Error">
      <formula>NOT(ISERROR(SEARCH("Error",R190)))</formula>
    </cfRule>
  </conditionalFormatting>
  <conditionalFormatting sqref="E190">
    <cfRule type="expression" dxfId="929" priority="653">
      <formula>COUNTIF(CountryALL,E190)=0</formula>
    </cfRule>
  </conditionalFormatting>
  <conditionalFormatting sqref="D190">
    <cfRule type="cellIs" dxfId="928" priority="652" operator="equal">
      <formula>""</formula>
    </cfRule>
  </conditionalFormatting>
  <conditionalFormatting sqref="P190">
    <cfRule type="expression" dxfId="927" priority="649">
      <formula>AND(H190="Student",M190&gt;60)</formula>
    </cfRule>
    <cfRule type="expression" dxfId="926" priority="650">
      <formula>AND(H190="Staff",M190&gt;90)</formula>
    </cfRule>
    <cfRule type="expression" dxfId="925" priority="651">
      <formula>M190&gt;(L190-K190)+1</formula>
    </cfRule>
  </conditionalFormatting>
  <conditionalFormatting sqref="R191">
    <cfRule type="containsText" dxfId="924" priority="648" operator="containsText" text="Error">
      <formula>NOT(ISERROR(SEARCH("Error",R191)))</formula>
    </cfRule>
  </conditionalFormatting>
  <conditionalFormatting sqref="E191">
    <cfRule type="expression" dxfId="923" priority="647">
      <formula>COUNTIF(CountryALL,E191)=0</formula>
    </cfRule>
  </conditionalFormatting>
  <conditionalFormatting sqref="D191">
    <cfRule type="cellIs" dxfId="922" priority="646" operator="equal">
      <formula>""</formula>
    </cfRule>
  </conditionalFormatting>
  <conditionalFormatting sqref="P191">
    <cfRule type="expression" dxfId="921" priority="643">
      <formula>AND(H191="Student",M191&gt;60)</formula>
    </cfRule>
    <cfRule type="expression" dxfId="920" priority="644">
      <formula>AND(H191="Staff",M191&gt;90)</formula>
    </cfRule>
    <cfRule type="expression" dxfId="919" priority="645">
      <formula>M191&gt;(L191-K191)+1</formula>
    </cfRule>
  </conditionalFormatting>
  <conditionalFormatting sqref="R192">
    <cfRule type="containsText" dxfId="918" priority="642" operator="containsText" text="Error">
      <formula>NOT(ISERROR(SEARCH("Error",R192)))</formula>
    </cfRule>
  </conditionalFormatting>
  <conditionalFormatting sqref="E192">
    <cfRule type="expression" dxfId="917" priority="641">
      <formula>COUNTIF(CountryALL,E192)=0</formula>
    </cfRule>
  </conditionalFormatting>
  <conditionalFormatting sqref="D192">
    <cfRule type="cellIs" dxfId="916" priority="640" operator="equal">
      <formula>""</formula>
    </cfRule>
  </conditionalFormatting>
  <conditionalFormatting sqref="P192">
    <cfRule type="expression" dxfId="915" priority="637">
      <formula>AND(H192="Student",M192&gt;60)</formula>
    </cfRule>
    <cfRule type="expression" dxfId="914" priority="638">
      <formula>AND(H192="Staff",M192&gt;90)</formula>
    </cfRule>
    <cfRule type="expression" dxfId="913" priority="639">
      <formula>M192&gt;(L192-K192)+1</formula>
    </cfRule>
  </conditionalFormatting>
  <conditionalFormatting sqref="R257">
    <cfRule type="containsText" dxfId="912" priority="636" operator="containsText" text="Error">
      <formula>NOT(ISERROR(SEARCH("Error",R257)))</formula>
    </cfRule>
  </conditionalFormatting>
  <conditionalFormatting sqref="E257">
    <cfRule type="expression" dxfId="911" priority="635">
      <formula>COUNTIF(CountryALL,E257)=0</formula>
    </cfRule>
  </conditionalFormatting>
  <conditionalFormatting sqref="D257">
    <cfRule type="cellIs" dxfId="910" priority="634" operator="equal">
      <formula>""</formula>
    </cfRule>
  </conditionalFormatting>
  <conditionalFormatting sqref="P257">
    <cfRule type="expression" dxfId="909" priority="631">
      <formula>AND(H257="Student",M257&gt;60)</formula>
    </cfRule>
    <cfRule type="expression" dxfId="908" priority="632">
      <formula>AND(H257="Staff",M257&gt;90)</formula>
    </cfRule>
    <cfRule type="expression" dxfId="907" priority="633">
      <formula>M257&gt;(L257-K257)+1</formula>
    </cfRule>
  </conditionalFormatting>
  <conditionalFormatting sqref="R258">
    <cfRule type="containsText" dxfId="906" priority="630" operator="containsText" text="Error">
      <formula>NOT(ISERROR(SEARCH("Error",R258)))</formula>
    </cfRule>
  </conditionalFormatting>
  <conditionalFormatting sqref="E258">
    <cfRule type="expression" dxfId="905" priority="629">
      <formula>COUNTIF(CountryALL,E258)=0</formula>
    </cfRule>
  </conditionalFormatting>
  <conditionalFormatting sqref="D258">
    <cfRule type="cellIs" dxfId="904" priority="628" operator="equal">
      <formula>""</formula>
    </cfRule>
  </conditionalFormatting>
  <conditionalFormatting sqref="P258">
    <cfRule type="expression" dxfId="903" priority="625">
      <formula>AND(H258="Student",M258&gt;60)</formula>
    </cfRule>
    <cfRule type="expression" dxfId="902" priority="626">
      <formula>AND(H258="Staff",M258&gt;90)</formula>
    </cfRule>
    <cfRule type="expression" dxfId="901" priority="627">
      <formula>M258&gt;(L258-K258)+1</formula>
    </cfRule>
  </conditionalFormatting>
  <conditionalFormatting sqref="R193">
    <cfRule type="containsText" dxfId="900" priority="624" operator="containsText" text="Error">
      <formula>NOT(ISERROR(SEARCH("Error",R193)))</formula>
    </cfRule>
  </conditionalFormatting>
  <conditionalFormatting sqref="E193">
    <cfRule type="expression" dxfId="899" priority="623">
      <formula>COUNTIF(CountryALL,E193)=0</formula>
    </cfRule>
  </conditionalFormatting>
  <conditionalFormatting sqref="D193">
    <cfRule type="cellIs" dxfId="898" priority="622" operator="equal">
      <formula>""</formula>
    </cfRule>
  </conditionalFormatting>
  <conditionalFormatting sqref="P193">
    <cfRule type="expression" dxfId="897" priority="619">
      <formula>AND(H193="Student",M193&gt;60)</formula>
    </cfRule>
    <cfRule type="expression" dxfId="896" priority="620">
      <formula>AND(H193="Staff",M193&gt;90)</formula>
    </cfRule>
    <cfRule type="expression" dxfId="895" priority="621">
      <formula>M193&gt;(L193-K193)+1</formula>
    </cfRule>
  </conditionalFormatting>
  <conditionalFormatting sqref="R194">
    <cfRule type="containsText" dxfId="894" priority="618" operator="containsText" text="Error">
      <formula>NOT(ISERROR(SEARCH("Error",R194)))</formula>
    </cfRule>
  </conditionalFormatting>
  <conditionalFormatting sqref="E194">
    <cfRule type="expression" dxfId="893" priority="617">
      <formula>COUNTIF(CountryALL,E194)=0</formula>
    </cfRule>
  </conditionalFormatting>
  <conditionalFormatting sqref="D194">
    <cfRule type="cellIs" dxfId="892" priority="616" operator="equal">
      <formula>""</formula>
    </cfRule>
  </conditionalFormatting>
  <conditionalFormatting sqref="P194">
    <cfRule type="expression" dxfId="891" priority="613">
      <formula>AND(H194="Student",M194&gt;60)</formula>
    </cfRule>
    <cfRule type="expression" dxfId="890" priority="614">
      <formula>AND(H194="Staff",M194&gt;90)</formula>
    </cfRule>
    <cfRule type="expression" dxfId="889" priority="615">
      <formula>M194&gt;(L194-K194)+1</formula>
    </cfRule>
  </conditionalFormatting>
  <conditionalFormatting sqref="R195">
    <cfRule type="containsText" dxfId="888" priority="612" operator="containsText" text="Error">
      <formula>NOT(ISERROR(SEARCH("Error",R195)))</formula>
    </cfRule>
  </conditionalFormatting>
  <conditionalFormatting sqref="E195">
    <cfRule type="expression" dxfId="887" priority="611">
      <formula>COUNTIF(CountryALL,E195)=0</formula>
    </cfRule>
  </conditionalFormatting>
  <conditionalFormatting sqref="D195">
    <cfRule type="cellIs" dxfId="886" priority="610" operator="equal">
      <formula>""</formula>
    </cfRule>
  </conditionalFormatting>
  <conditionalFormatting sqref="P195">
    <cfRule type="expression" dxfId="885" priority="607">
      <formula>AND(H195="Student",M195&gt;60)</formula>
    </cfRule>
    <cfRule type="expression" dxfId="884" priority="608">
      <formula>AND(H195="Staff",M195&gt;90)</formula>
    </cfRule>
    <cfRule type="expression" dxfId="883" priority="609">
      <formula>M195&gt;(L195-K195)+1</formula>
    </cfRule>
  </conditionalFormatting>
  <conditionalFormatting sqref="R196">
    <cfRule type="containsText" dxfId="882" priority="606" operator="containsText" text="Error">
      <formula>NOT(ISERROR(SEARCH("Error",R196)))</formula>
    </cfRule>
  </conditionalFormatting>
  <conditionalFormatting sqref="E196">
    <cfRule type="expression" dxfId="881" priority="605">
      <formula>COUNTIF(CountryALL,E196)=0</formula>
    </cfRule>
  </conditionalFormatting>
  <conditionalFormatting sqref="D196">
    <cfRule type="cellIs" dxfId="880" priority="604" operator="equal">
      <formula>""</formula>
    </cfRule>
  </conditionalFormatting>
  <conditionalFormatting sqref="P196">
    <cfRule type="expression" dxfId="879" priority="601">
      <formula>AND(H196="Student",M196&gt;60)</formula>
    </cfRule>
    <cfRule type="expression" dxfId="878" priority="602">
      <formula>AND(H196="Staff",M196&gt;90)</formula>
    </cfRule>
    <cfRule type="expression" dxfId="877" priority="603">
      <formula>M196&gt;(L196-K196)+1</formula>
    </cfRule>
  </conditionalFormatting>
  <conditionalFormatting sqref="R197">
    <cfRule type="containsText" dxfId="876" priority="600" operator="containsText" text="Error">
      <formula>NOT(ISERROR(SEARCH("Error",R197)))</formula>
    </cfRule>
  </conditionalFormatting>
  <conditionalFormatting sqref="E197">
    <cfRule type="expression" dxfId="875" priority="599">
      <formula>COUNTIF(CountryALL,E197)=0</formula>
    </cfRule>
  </conditionalFormatting>
  <conditionalFormatting sqref="D197">
    <cfRule type="cellIs" dxfId="874" priority="598" operator="equal">
      <formula>""</formula>
    </cfRule>
  </conditionalFormatting>
  <conditionalFormatting sqref="P197">
    <cfRule type="expression" dxfId="873" priority="595">
      <formula>AND(H197="Student",M197&gt;60)</formula>
    </cfRule>
    <cfRule type="expression" dxfId="872" priority="596">
      <formula>AND(H197="Staff",M197&gt;90)</formula>
    </cfRule>
    <cfRule type="expression" dxfId="871" priority="597">
      <formula>M197&gt;(L197-K197)+1</formula>
    </cfRule>
  </conditionalFormatting>
  <conditionalFormatting sqref="R198">
    <cfRule type="containsText" dxfId="870" priority="594" operator="containsText" text="Error">
      <formula>NOT(ISERROR(SEARCH("Error",R198)))</formula>
    </cfRule>
  </conditionalFormatting>
  <conditionalFormatting sqref="E198">
    <cfRule type="expression" dxfId="869" priority="593">
      <formula>COUNTIF(CountryALL,E198)=0</formula>
    </cfRule>
  </conditionalFormatting>
  <conditionalFormatting sqref="D198">
    <cfRule type="cellIs" dxfId="868" priority="592" operator="equal">
      <formula>""</formula>
    </cfRule>
  </conditionalFormatting>
  <conditionalFormatting sqref="P198">
    <cfRule type="expression" dxfId="867" priority="589">
      <formula>AND(H198="Student",M198&gt;60)</formula>
    </cfRule>
    <cfRule type="expression" dxfId="866" priority="590">
      <formula>AND(H198="Staff",M198&gt;90)</formula>
    </cfRule>
    <cfRule type="expression" dxfId="865" priority="591">
      <formula>M198&gt;(L198-K198)+1</formula>
    </cfRule>
  </conditionalFormatting>
  <conditionalFormatting sqref="R199">
    <cfRule type="containsText" dxfId="864" priority="588" operator="containsText" text="Error">
      <formula>NOT(ISERROR(SEARCH("Error",R199)))</formula>
    </cfRule>
  </conditionalFormatting>
  <conditionalFormatting sqref="E199">
    <cfRule type="expression" dxfId="863" priority="587">
      <formula>COUNTIF(CountryALL,E199)=0</formula>
    </cfRule>
  </conditionalFormatting>
  <conditionalFormatting sqref="D199">
    <cfRule type="cellIs" dxfId="862" priority="586" operator="equal">
      <formula>""</formula>
    </cfRule>
  </conditionalFormatting>
  <conditionalFormatting sqref="P199">
    <cfRule type="expression" dxfId="861" priority="583">
      <formula>AND(H199="Student",M199&gt;60)</formula>
    </cfRule>
    <cfRule type="expression" dxfId="860" priority="584">
      <formula>AND(H199="Staff",M199&gt;90)</formula>
    </cfRule>
    <cfRule type="expression" dxfId="859" priority="585">
      <formula>M199&gt;(L199-K199)+1</formula>
    </cfRule>
  </conditionalFormatting>
  <conditionalFormatting sqref="R200">
    <cfRule type="containsText" dxfId="858" priority="582" operator="containsText" text="Error">
      <formula>NOT(ISERROR(SEARCH("Error",R200)))</formula>
    </cfRule>
  </conditionalFormatting>
  <conditionalFormatting sqref="E200">
    <cfRule type="expression" dxfId="857" priority="581">
      <formula>COUNTIF(CountryALL,E200)=0</formula>
    </cfRule>
  </conditionalFormatting>
  <conditionalFormatting sqref="D200">
    <cfRule type="cellIs" dxfId="856" priority="580" operator="equal">
      <formula>""</formula>
    </cfRule>
  </conditionalFormatting>
  <conditionalFormatting sqref="P200">
    <cfRule type="expression" dxfId="855" priority="577">
      <formula>AND(H200="Student",M200&gt;60)</formula>
    </cfRule>
    <cfRule type="expression" dxfId="854" priority="578">
      <formula>AND(H200="Staff",M200&gt;90)</formula>
    </cfRule>
    <cfRule type="expression" dxfId="853" priority="579">
      <formula>M200&gt;(L200-K200)+1</formula>
    </cfRule>
  </conditionalFormatting>
  <conditionalFormatting sqref="R201">
    <cfRule type="containsText" dxfId="852" priority="576" operator="containsText" text="Error">
      <formula>NOT(ISERROR(SEARCH("Error",R201)))</formula>
    </cfRule>
  </conditionalFormatting>
  <conditionalFormatting sqref="E201">
    <cfRule type="expression" dxfId="851" priority="575">
      <formula>COUNTIF(CountryALL,E201)=0</formula>
    </cfRule>
  </conditionalFormatting>
  <conditionalFormatting sqref="D201">
    <cfRule type="cellIs" dxfId="850" priority="574" operator="equal">
      <formula>""</formula>
    </cfRule>
  </conditionalFormatting>
  <conditionalFormatting sqref="P201">
    <cfRule type="expression" dxfId="849" priority="571">
      <formula>AND(H201="Student",M201&gt;60)</formula>
    </cfRule>
    <cfRule type="expression" dxfId="848" priority="572">
      <formula>AND(H201="Staff",M201&gt;90)</formula>
    </cfRule>
    <cfRule type="expression" dxfId="847" priority="573">
      <formula>M201&gt;(L201-K201)+1</formula>
    </cfRule>
  </conditionalFormatting>
  <conditionalFormatting sqref="R202">
    <cfRule type="containsText" dxfId="846" priority="570" operator="containsText" text="Error">
      <formula>NOT(ISERROR(SEARCH("Error",R202)))</formula>
    </cfRule>
  </conditionalFormatting>
  <conditionalFormatting sqref="E202">
    <cfRule type="expression" dxfId="845" priority="569">
      <formula>COUNTIF(CountryALL,E202)=0</formula>
    </cfRule>
  </conditionalFormatting>
  <conditionalFormatting sqref="D202">
    <cfRule type="cellIs" dxfId="844" priority="568" operator="equal">
      <formula>""</formula>
    </cfRule>
  </conditionalFormatting>
  <conditionalFormatting sqref="P202">
    <cfRule type="expression" dxfId="843" priority="565">
      <formula>AND(H202="Student",M202&gt;60)</formula>
    </cfRule>
    <cfRule type="expression" dxfId="842" priority="566">
      <formula>AND(H202="Staff",M202&gt;90)</formula>
    </cfRule>
    <cfRule type="expression" dxfId="841" priority="567">
      <formula>M202&gt;(L202-K202)+1</formula>
    </cfRule>
  </conditionalFormatting>
  <conditionalFormatting sqref="R203">
    <cfRule type="containsText" dxfId="840" priority="564" operator="containsText" text="Error">
      <formula>NOT(ISERROR(SEARCH("Error",R203)))</formula>
    </cfRule>
  </conditionalFormatting>
  <conditionalFormatting sqref="E203">
    <cfRule type="expression" dxfId="839" priority="563">
      <formula>COUNTIF(CountryALL,E203)=0</formula>
    </cfRule>
  </conditionalFormatting>
  <conditionalFormatting sqref="D203">
    <cfRule type="cellIs" dxfId="838" priority="562" operator="equal">
      <formula>""</formula>
    </cfRule>
  </conditionalFormatting>
  <conditionalFormatting sqref="P203">
    <cfRule type="expression" dxfId="837" priority="559">
      <formula>AND(H203="Student",M203&gt;60)</formula>
    </cfRule>
    <cfRule type="expression" dxfId="836" priority="560">
      <formula>AND(H203="Staff",M203&gt;90)</formula>
    </cfRule>
    <cfRule type="expression" dxfId="835" priority="561">
      <formula>M203&gt;(L203-K203)+1</formula>
    </cfRule>
  </conditionalFormatting>
  <conditionalFormatting sqref="R204">
    <cfRule type="containsText" dxfId="834" priority="558" operator="containsText" text="Error">
      <formula>NOT(ISERROR(SEARCH("Error",R204)))</formula>
    </cfRule>
  </conditionalFormatting>
  <conditionalFormatting sqref="E204">
    <cfRule type="expression" dxfId="833" priority="557">
      <formula>COUNTIF(CountryALL,E204)=0</formula>
    </cfRule>
  </conditionalFormatting>
  <conditionalFormatting sqref="D204">
    <cfRule type="cellIs" dxfId="832" priority="556" operator="equal">
      <formula>""</formula>
    </cfRule>
  </conditionalFormatting>
  <conditionalFormatting sqref="P204">
    <cfRule type="expression" dxfId="831" priority="553">
      <formula>AND(H204="Student",M204&gt;60)</formula>
    </cfRule>
    <cfRule type="expression" dxfId="830" priority="554">
      <formula>AND(H204="Staff",M204&gt;90)</formula>
    </cfRule>
    <cfRule type="expression" dxfId="829" priority="555">
      <formula>M204&gt;(L204-K204)+1</formula>
    </cfRule>
  </conditionalFormatting>
  <conditionalFormatting sqref="R205">
    <cfRule type="containsText" dxfId="828" priority="552" operator="containsText" text="Error">
      <formula>NOT(ISERROR(SEARCH("Error",R205)))</formula>
    </cfRule>
  </conditionalFormatting>
  <conditionalFormatting sqref="E205">
    <cfRule type="expression" dxfId="827" priority="551">
      <formula>COUNTIF(CountryALL,E205)=0</formula>
    </cfRule>
  </conditionalFormatting>
  <conditionalFormatting sqref="D205">
    <cfRule type="cellIs" dxfId="826" priority="550" operator="equal">
      <formula>""</formula>
    </cfRule>
  </conditionalFormatting>
  <conditionalFormatting sqref="P205">
    <cfRule type="expression" dxfId="825" priority="547">
      <formula>AND(H205="Student",M205&gt;60)</formula>
    </cfRule>
    <cfRule type="expression" dxfId="824" priority="548">
      <formula>AND(H205="Staff",M205&gt;90)</formula>
    </cfRule>
    <cfRule type="expression" dxfId="823" priority="549">
      <formula>M205&gt;(L205-K205)+1</formula>
    </cfRule>
  </conditionalFormatting>
  <conditionalFormatting sqref="R206">
    <cfRule type="containsText" dxfId="822" priority="546" operator="containsText" text="Error">
      <formula>NOT(ISERROR(SEARCH("Error",R206)))</formula>
    </cfRule>
  </conditionalFormatting>
  <conditionalFormatting sqref="E206">
    <cfRule type="expression" dxfId="821" priority="545">
      <formula>COUNTIF(CountryALL,E206)=0</formula>
    </cfRule>
  </conditionalFormatting>
  <conditionalFormatting sqref="D206">
    <cfRule type="cellIs" dxfId="820" priority="544" operator="equal">
      <formula>""</formula>
    </cfRule>
  </conditionalFormatting>
  <conditionalFormatting sqref="P206">
    <cfRule type="expression" dxfId="819" priority="541">
      <formula>AND(H206="Student",M206&gt;60)</formula>
    </cfRule>
    <cfRule type="expression" dxfId="818" priority="542">
      <formula>AND(H206="Staff",M206&gt;90)</formula>
    </cfRule>
    <cfRule type="expression" dxfId="817" priority="543">
      <formula>M206&gt;(L206-K206)+1</formula>
    </cfRule>
  </conditionalFormatting>
  <conditionalFormatting sqref="R207">
    <cfRule type="containsText" dxfId="816" priority="540" operator="containsText" text="Error">
      <formula>NOT(ISERROR(SEARCH("Error",R207)))</formula>
    </cfRule>
  </conditionalFormatting>
  <conditionalFormatting sqref="E207">
    <cfRule type="expression" dxfId="815" priority="539">
      <formula>COUNTIF(CountryALL,E207)=0</formula>
    </cfRule>
  </conditionalFormatting>
  <conditionalFormatting sqref="D207">
    <cfRule type="cellIs" dxfId="814" priority="538" operator="equal">
      <formula>""</formula>
    </cfRule>
  </conditionalFormatting>
  <conditionalFormatting sqref="P207">
    <cfRule type="expression" dxfId="813" priority="535">
      <formula>AND(H207="Student",M207&gt;60)</formula>
    </cfRule>
    <cfRule type="expression" dxfId="812" priority="536">
      <formula>AND(H207="Staff",M207&gt;90)</formula>
    </cfRule>
    <cfRule type="expression" dxfId="811" priority="537">
      <formula>M207&gt;(L207-K207)+1</formula>
    </cfRule>
  </conditionalFormatting>
  <conditionalFormatting sqref="R208">
    <cfRule type="containsText" dxfId="810" priority="534" operator="containsText" text="Error">
      <formula>NOT(ISERROR(SEARCH("Error",R208)))</formula>
    </cfRule>
  </conditionalFormatting>
  <conditionalFormatting sqref="E208">
    <cfRule type="expression" dxfId="809" priority="533">
      <formula>COUNTIF(CountryALL,E208)=0</formula>
    </cfRule>
  </conditionalFormatting>
  <conditionalFormatting sqref="D208">
    <cfRule type="cellIs" dxfId="808" priority="532" operator="equal">
      <formula>""</formula>
    </cfRule>
  </conditionalFormatting>
  <conditionalFormatting sqref="P208">
    <cfRule type="expression" dxfId="807" priority="529">
      <formula>AND(H208="Student",M208&gt;60)</formula>
    </cfRule>
    <cfRule type="expression" dxfId="806" priority="530">
      <formula>AND(H208="Staff",M208&gt;90)</formula>
    </cfRule>
    <cfRule type="expression" dxfId="805" priority="531">
      <formula>M208&gt;(L208-K208)+1</formula>
    </cfRule>
  </conditionalFormatting>
  <conditionalFormatting sqref="R209">
    <cfRule type="containsText" dxfId="804" priority="528" operator="containsText" text="Error">
      <formula>NOT(ISERROR(SEARCH("Error",R209)))</formula>
    </cfRule>
  </conditionalFormatting>
  <conditionalFormatting sqref="E209">
    <cfRule type="expression" dxfId="803" priority="527">
      <formula>COUNTIF(CountryALL,E209)=0</formula>
    </cfRule>
  </conditionalFormatting>
  <conditionalFormatting sqref="D209">
    <cfRule type="cellIs" dxfId="802" priority="526" operator="equal">
      <formula>""</formula>
    </cfRule>
  </conditionalFormatting>
  <conditionalFormatting sqref="P209">
    <cfRule type="expression" dxfId="801" priority="523">
      <formula>AND(H209="Student",M209&gt;60)</formula>
    </cfRule>
    <cfRule type="expression" dxfId="800" priority="524">
      <formula>AND(H209="Staff",M209&gt;90)</formula>
    </cfRule>
    <cfRule type="expression" dxfId="799" priority="525">
      <formula>M209&gt;(L209-K209)+1</formula>
    </cfRule>
  </conditionalFormatting>
  <conditionalFormatting sqref="R210">
    <cfRule type="containsText" dxfId="798" priority="522" operator="containsText" text="Error">
      <formula>NOT(ISERROR(SEARCH("Error",R210)))</formula>
    </cfRule>
  </conditionalFormatting>
  <conditionalFormatting sqref="E210">
    <cfRule type="expression" dxfId="797" priority="521">
      <formula>COUNTIF(CountryALL,E210)=0</formula>
    </cfRule>
  </conditionalFormatting>
  <conditionalFormatting sqref="D210">
    <cfRule type="cellIs" dxfId="796" priority="520" operator="equal">
      <formula>""</formula>
    </cfRule>
  </conditionalFormatting>
  <conditionalFormatting sqref="P210">
    <cfRule type="expression" dxfId="795" priority="517">
      <formula>AND(H210="Student",M210&gt;60)</formula>
    </cfRule>
    <cfRule type="expression" dxfId="794" priority="518">
      <formula>AND(H210="Staff",M210&gt;90)</formula>
    </cfRule>
    <cfRule type="expression" dxfId="793" priority="519">
      <formula>M210&gt;(L210-K210)+1</formula>
    </cfRule>
  </conditionalFormatting>
  <conditionalFormatting sqref="R211">
    <cfRule type="containsText" dxfId="792" priority="516" operator="containsText" text="Error">
      <formula>NOT(ISERROR(SEARCH("Error",R211)))</formula>
    </cfRule>
  </conditionalFormatting>
  <conditionalFormatting sqref="E211">
    <cfRule type="expression" dxfId="791" priority="515">
      <formula>COUNTIF(CountryALL,E211)=0</formula>
    </cfRule>
  </conditionalFormatting>
  <conditionalFormatting sqref="D211">
    <cfRule type="cellIs" dxfId="790" priority="514" operator="equal">
      <formula>""</formula>
    </cfRule>
  </conditionalFormatting>
  <conditionalFormatting sqref="P211">
    <cfRule type="expression" dxfId="789" priority="511">
      <formula>AND(H211="Student",M211&gt;60)</formula>
    </cfRule>
    <cfRule type="expression" dxfId="788" priority="512">
      <formula>AND(H211="Staff",M211&gt;90)</formula>
    </cfRule>
    <cfRule type="expression" dxfId="787" priority="513">
      <formula>M211&gt;(L211-K211)+1</formula>
    </cfRule>
  </conditionalFormatting>
  <conditionalFormatting sqref="R212">
    <cfRule type="containsText" dxfId="786" priority="510" operator="containsText" text="Error">
      <formula>NOT(ISERROR(SEARCH("Error",R212)))</formula>
    </cfRule>
  </conditionalFormatting>
  <conditionalFormatting sqref="E212">
    <cfRule type="expression" dxfId="785" priority="509">
      <formula>COUNTIF(CountryALL,E212)=0</formula>
    </cfRule>
  </conditionalFormatting>
  <conditionalFormatting sqref="D212">
    <cfRule type="cellIs" dxfId="784" priority="508" operator="equal">
      <formula>""</formula>
    </cfRule>
  </conditionalFormatting>
  <conditionalFormatting sqref="P212">
    <cfRule type="expression" dxfId="783" priority="505">
      <formula>AND(H212="Student",M212&gt;60)</formula>
    </cfRule>
    <cfRule type="expression" dxfId="782" priority="506">
      <formula>AND(H212="Staff",M212&gt;90)</formula>
    </cfRule>
    <cfRule type="expression" dxfId="781" priority="507">
      <formula>M212&gt;(L212-K212)+1</formula>
    </cfRule>
  </conditionalFormatting>
  <conditionalFormatting sqref="R213">
    <cfRule type="containsText" dxfId="780" priority="504" operator="containsText" text="Error">
      <formula>NOT(ISERROR(SEARCH("Error",R213)))</formula>
    </cfRule>
  </conditionalFormatting>
  <conditionalFormatting sqref="E213">
    <cfRule type="expression" dxfId="779" priority="503">
      <formula>COUNTIF(CountryALL,E213)=0</formula>
    </cfRule>
  </conditionalFormatting>
  <conditionalFormatting sqref="D213">
    <cfRule type="cellIs" dxfId="778" priority="502" operator="equal">
      <formula>""</formula>
    </cfRule>
  </conditionalFormatting>
  <conditionalFormatting sqref="P213">
    <cfRule type="expression" dxfId="777" priority="499">
      <formula>AND(H213="Student",M213&gt;60)</formula>
    </cfRule>
    <cfRule type="expression" dxfId="776" priority="500">
      <formula>AND(H213="Staff",M213&gt;90)</formula>
    </cfRule>
    <cfRule type="expression" dxfId="775" priority="501">
      <formula>M213&gt;(L213-K213)+1</formula>
    </cfRule>
  </conditionalFormatting>
  <conditionalFormatting sqref="R214">
    <cfRule type="containsText" dxfId="774" priority="498" operator="containsText" text="Error">
      <formula>NOT(ISERROR(SEARCH("Error",R214)))</formula>
    </cfRule>
  </conditionalFormatting>
  <conditionalFormatting sqref="E214">
    <cfRule type="expression" dxfId="773" priority="497">
      <formula>COUNTIF(CountryALL,E214)=0</formula>
    </cfRule>
  </conditionalFormatting>
  <conditionalFormatting sqref="D214">
    <cfRule type="cellIs" dxfId="772" priority="496" operator="equal">
      <formula>""</formula>
    </cfRule>
  </conditionalFormatting>
  <conditionalFormatting sqref="P214">
    <cfRule type="expression" dxfId="771" priority="493">
      <formula>AND(H214="Student",M214&gt;60)</formula>
    </cfRule>
    <cfRule type="expression" dxfId="770" priority="494">
      <formula>AND(H214="Staff",M214&gt;90)</formula>
    </cfRule>
    <cfRule type="expression" dxfId="769" priority="495">
      <formula>M214&gt;(L214-K214)+1</formula>
    </cfRule>
  </conditionalFormatting>
  <conditionalFormatting sqref="R215">
    <cfRule type="containsText" dxfId="768" priority="492" operator="containsText" text="Error">
      <formula>NOT(ISERROR(SEARCH("Error",R215)))</formula>
    </cfRule>
  </conditionalFormatting>
  <conditionalFormatting sqref="E215">
    <cfRule type="expression" dxfId="767" priority="491">
      <formula>COUNTIF(CountryALL,E215)=0</formula>
    </cfRule>
  </conditionalFormatting>
  <conditionalFormatting sqref="D215">
    <cfRule type="cellIs" dxfId="766" priority="490" operator="equal">
      <formula>""</formula>
    </cfRule>
  </conditionalFormatting>
  <conditionalFormatting sqref="P215">
    <cfRule type="expression" dxfId="765" priority="487">
      <formula>AND(H215="Student",M215&gt;60)</formula>
    </cfRule>
    <cfRule type="expression" dxfId="764" priority="488">
      <formula>AND(H215="Staff",M215&gt;90)</formula>
    </cfRule>
    <cfRule type="expression" dxfId="763" priority="489">
      <formula>M215&gt;(L215-K215)+1</formula>
    </cfRule>
  </conditionalFormatting>
  <conditionalFormatting sqref="R216">
    <cfRule type="containsText" dxfId="762" priority="486" operator="containsText" text="Error">
      <formula>NOT(ISERROR(SEARCH("Error",R216)))</formula>
    </cfRule>
  </conditionalFormatting>
  <conditionalFormatting sqref="E216">
    <cfRule type="expression" dxfId="761" priority="485">
      <formula>COUNTIF(CountryALL,E216)=0</formula>
    </cfRule>
  </conditionalFormatting>
  <conditionalFormatting sqref="D216">
    <cfRule type="cellIs" dxfId="760" priority="484" operator="equal">
      <formula>""</formula>
    </cfRule>
  </conditionalFormatting>
  <conditionalFormatting sqref="P216">
    <cfRule type="expression" dxfId="759" priority="481">
      <formula>AND(H216="Student",M216&gt;60)</formula>
    </cfRule>
    <cfRule type="expression" dxfId="758" priority="482">
      <formula>AND(H216="Staff",M216&gt;90)</formula>
    </cfRule>
    <cfRule type="expression" dxfId="757" priority="483">
      <formula>M216&gt;(L216-K216)+1</formula>
    </cfRule>
  </conditionalFormatting>
  <conditionalFormatting sqref="R217">
    <cfRule type="containsText" dxfId="756" priority="480" operator="containsText" text="Error">
      <formula>NOT(ISERROR(SEARCH("Error",R217)))</formula>
    </cfRule>
  </conditionalFormatting>
  <conditionalFormatting sqref="E217">
    <cfRule type="expression" dxfId="755" priority="479">
      <formula>COUNTIF(CountryALL,E217)=0</formula>
    </cfRule>
  </conditionalFormatting>
  <conditionalFormatting sqref="D217">
    <cfRule type="cellIs" dxfId="754" priority="478" operator="equal">
      <formula>""</formula>
    </cfRule>
  </conditionalFormatting>
  <conditionalFormatting sqref="P217">
    <cfRule type="expression" dxfId="753" priority="475">
      <formula>AND(H217="Student",M217&gt;60)</formula>
    </cfRule>
    <cfRule type="expression" dxfId="752" priority="476">
      <formula>AND(H217="Staff",M217&gt;90)</formula>
    </cfRule>
    <cfRule type="expression" dxfId="751" priority="477">
      <formula>M217&gt;(L217-K217)+1</formula>
    </cfRule>
  </conditionalFormatting>
  <conditionalFormatting sqref="R218">
    <cfRule type="containsText" dxfId="750" priority="474" operator="containsText" text="Error">
      <formula>NOT(ISERROR(SEARCH("Error",R218)))</formula>
    </cfRule>
  </conditionalFormatting>
  <conditionalFormatting sqref="E218">
    <cfRule type="expression" dxfId="749" priority="473">
      <formula>COUNTIF(CountryALL,E218)=0</formula>
    </cfRule>
  </conditionalFormatting>
  <conditionalFormatting sqref="D218">
    <cfRule type="cellIs" dxfId="748" priority="472" operator="equal">
      <formula>""</formula>
    </cfRule>
  </conditionalFormatting>
  <conditionalFormatting sqref="P218">
    <cfRule type="expression" dxfId="747" priority="469">
      <formula>AND(H218="Student",M218&gt;60)</formula>
    </cfRule>
    <cfRule type="expression" dxfId="746" priority="470">
      <formula>AND(H218="Staff",M218&gt;90)</formula>
    </cfRule>
    <cfRule type="expression" dxfId="745" priority="471">
      <formula>M218&gt;(L218-K218)+1</formula>
    </cfRule>
  </conditionalFormatting>
  <conditionalFormatting sqref="R219">
    <cfRule type="containsText" dxfId="744" priority="468" operator="containsText" text="Error">
      <formula>NOT(ISERROR(SEARCH("Error",R219)))</formula>
    </cfRule>
  </conditionalFormatting>
  <conditionalFormatting sqref="E219">
    <cfRule type="expression" dxfId="743" priority="467">
      <formula>COUNTIF(CountryALL,E219)=0</formula>
    </cfRule>
  </conditionalFormatting>
  <conditionalFormatting sqref="D219">
    <cfRule type="cellIs" dxfId="742" priority="466" operator="equal">
      <formula>""</formula>
    </cfRule>
  </conditionalFormatting>
  <conditionalFormatting sqref="P219">
    <cfRule type="expression" dxfId="741" priority="463">
      <formula>AND(H219="Student",M219&gt;60)</formula>
    </cfRule>
    <cfRule type="expression" dxfId="740" priority="464">
      <formula>AND(H219="Staff",M219&gt;90)</formula>
    </cfRule>
    <cfRule type="expression" dxfId="739" priority="465">
      <formula>M219&gt;(L219-K219)+1</formula>
    </cfRule>
  </conditionalFormatting>
  <conditionalFormatting sqref="R220">
    <cfRule type="containsText" dxfId="738" priority="462" operator="containsText" text="Error">
      <formula>NOT(ISERROR(SEARCH("Error",R220)))</formula>
    </cfRule>
  </conditionalFormatting>
  <conditionalFormatting sqref="E220">
    <cfRule type="expression" dxfId="737" priority="461">
      <formula>COUNTIF(CountryALL,E220)=0</formula>
    </cfRule>
  </conditionalFormatting>
  <conditionalFormatting sqref="D220">
    <cfRule type="cellIs" dxfId="736" priority="460" operator="equal">
      <formula>""</formula>
    </cfRule>
  </conditionalFormatting>
  <conditionalFormatting sqref="P220">
    <cfRule type="expression" dxfId="735" priority="457">
      <formula>AND(H220="Student",M220&gt;60)</formula>
    </cfRule>
    <cfRule type="expression" dxfId="734" priority="458">
      <formula>AND(H220="Staff",M220&gt;90)</formula>
    </cfRule>
    <cfRule type="expression" dxfId="733" priority="459">
      <formula>M220&gt;(L220-K220)+1</formula>
    </cfRule>
  </conditionalFormatting>
  <conditionalFormatting sqref="R221">
    <cfRule type="containsText" dxfId="732" priority="456" operator="containsText" text="Error">
      <formula>NOT(ISERROR(SEARCH("Error",R221)))</formula>
    </cfRule>
  </conditionalFormatting>
  <conditionalFormatting sqref="E221">
    <cfRule type="expression" dxfId="731" priority="455">
      <formula>COUNTIF(CountryALL,E221)=0</formula>
    </cfRule>
  </conditionalFormatting>
  <conditionalFormatting sqref="D221">
    <cfRule type="cellIs" dxfId="730" priority="454" operator="equal">
      <formula>""</formula>
    </cfRule>
  </conditionalFormatting>
  <conditionalFormatting sqref="P221">
    <cfRule type="expression" dxfId="729" priority="451">
      <formula>AND(H221="Student",M221&gt;60)</formula>
    </cfRule>
    <cfRule type="expression" dxfId="728" priority="452">
      <formula>AND(H221="Staff",M221&gt;90)</formula>
    </cfRule>
    <cfRule type="expression" dxfId="727" priority="453">
      <formula>M221&gt;(L221-K221)+1</formula>
    </cfRule>
  </conditionalFormatting>
  <conditionalFormatting sqref="R222">
    <cfRule type="containsText" dxfId="726" priority="450" operator="containsText" text="Error">
      <formula>NOT(ISERROR(SEARCH("Error",R222)))</formula>
    </cfRule>
  </conditionalFormatting>
  <conditionalFormatting sqref="E222">
    <cfRule type="expression" dxfId="725" priority="449">
      <formula>COUNTIF(CountryALL,E222)=0</formula>
    </cfRule>
  </conditionalFormatting>
  <conditionalFormatting sqref="D222">
    <cfRule type="cellIs" dxfId="724" priority="448" operator="equal">
      <formula>""</formula>
    </cfRule>
  </conditionalFormatting>
  <conditionalFormatting sqref="P222">
    <cfRule type="expression" dxfId="723" priority="445">
      <formula>AND(H222="Student",M222&gt;60)</formula>
    </cfRule>
    <cfRule type="expression" dxfId="722" priority="446">
      <formula>AND(H222="Staff",M222&gt;90)</formula>
    </cfRule>
    <cfRule type="expression" dxfId="721" priority="447">
      <formula>M222&gt;(L222-K222)+1</formula>
    </cfRule>
  </conditionalFormatting>
  <conditionalFormatting sqref="R223">
    <cfRule type="containsText" dxfId="720" priority="444" operator="containsText" text="Error">
      <formula>NOT(ISERROR(SEARCH("Error",R223)))</formula>
    </cfRule>
  </conditionalFormatting>
  <conditionalFormatting sqref="E223">
    <cfRule type="expression" dxfId="719" priority="443">
      <formula>COUNTIF(CountryALL,E223)=0</formula>
    </cfRule>
  </conditionalFormatting>
  <conditionalFormatting sqref="D223">
    <cfRule type="cellIs" dxfId="718" priority="442" operator="equal">
      <formula>""</formula>
    </cfRule>
  </conditionalFormatting>
  <conditionalFormatting sqref="P223">
    <cfRule type="expression" dxfId="717" priority="439">
      <formula>AND(H223="Student",M223&gt;60)</formula>
    </cfRule>
    <cfRule type="expression" dxfId="716" priority="440">
      <formula>AND(H223="Staff",M223&gt;90)</formula>
    </cfRule>
    <cfRule type="expression" dxfId="715" priority="441">
      <formula>M223&gt;(L223-K223)+1</formula>
    </cfRule>
  </conditionalFormatting>
  <conditionalFormatting sqref="R224">
    <cfRule type="containsText" dxfId="714" priority="438" operator="containsText" text="Error">
      <formula>NOT(ISERROR(SEARCH("Error",R224)))</formula>
    </cfRule>
  </conditionalFormatting>
  <conditionalFormatting sqref="E224">
    <cfRule type="expression" dxfId="713" priority="437">
      <formula>COUNTIF(CountryALL,E224)=0</formula>
    </cfRule>
  </conditionalFormatting>
  <conditionalFormatting sqref="D224">
    <cfRule type="cellIs" dxfId="712" priority="436" operator="equal">
      <formula>""</formula>
    </cfRule>
  </conditionalFormatting>
  <conditionalFormatting sqref="P224">
    <cfRule type="expression" dxfId="711" priority="433">
      <formula>AND(H224="Student",M224&gt;60)</formula>
    </cfRule>
    <cfRule type="expression" dxfId="710" priority="434">
      <formula>AND(H224="Staff",M224&gt;90)</formula>
    </cfRule>
    <cfRule type="expression" dxfId="709" priority="435">
      <formula>M224&gt;(L224-K224)+1</formula>
    </cfRule>
  </conditionalFormatting>
  <conditionalFormatting sqref="R225">
    <cfRule type="containsText" dxfId="708" priority="432" operator="containsText" text="Error">
      <formula>NOT(ISERROR(SEARCH("Error",R225)))</formula>
    </cfRule>
  </conditionalFormatting>
  <conditionalFormatting sqref="E225">
    <cfRule type="expression" dxfId="707" priority="431">
      <formula>COUNTIF(CountryALL,E225)=0</formula>
    </cfRule>
  </conditionalFormatting>
  <conditionalFormatting sqref="D225">
    <cfRule type="cellIs" dxfId="706" priority="430" operator="equal">
      <formula>""</formula>
    </cfRule>
  </conditionalFormatting>
  <conditionalFormatting sqref="P225">
    <cfRule type="expression" dxfId="705" priority="427">
      <formula>AND(H225="Student",M225&gt;60)</formula>
    </cfRule>
    <cfRule type="expression" dxfId="704" priority="428">
      <formula>AND(H225="Staff",M225&gt;90)</formula>
    </cfRule>
    <cfRule type="expression" dxfId="703" priority="429">
      <formula>M225&gt;(L225-K225)+1</formula>
    </cfRule>
  </conditionalFormatting>
  <conditionalFormatting sqref="R226">
    <cfRule type="containsText" dxfId="702" priority="426" operator="containsText" text="Error">
      <formula>NOT(ISERROR(SEARCH("Error",R226)))</formula>
    </cfRule>
  </conditionalFormatting>
  <conditionalFormatting sqref="E226">
    <cfRule type="expression" dxfId="701" priority="425">
      <formula>COUNTIF(CountryALL,E226)=0</formula>
    </cfRule>
  </conditionalFormatting>
  <conditionalFormatting sqref="D226">
    <cfRule type="cellIs" dxfId="700" priority="424" operator="equal">
      <formula>""</formula>
    </cfRule>
  </conditionalFormatting>
  <conditionalFormatting sqref="P226">
    <cfRule type="expression" dxfId="699" priority="421">
      <formula>AND(H226="Student",M226&gt;60)</formula>
    </cfRule>
    <cfRule type="expression" dxfId="698" priority="422">
      <formula>AND(H226="Staff",M226&gt;90)</formula>
    </cfRule>
    <cfRule type="expression" dxfId="697" priority="423">
      <formula>M226&gt;(L226-K226)+1</formula>
    </cfRule>
  </conditionalFormatting>
  <conditionalFormatting sqref="R227">
    <cfRule type="containsText" dxfId="696" priority="420" operator="containsText" text="Error">
      <formula>NOT(ISERROR(SEARCH("Error",R227)))</formula>
    </cfRule>
  </conditionalFormatting>
  <conditionalFormatting sqref="E227">
    <cfRule type="expression" dxfId="695" priority="419">
      <formula>COUNTIF(CountryALL,E227)=0</formula>
    </cfRule>
  </conditionalFormatting>
  <conditionalFormatting sqref="D227">
    <cfRule type="cellIs" dxfId="694" priority="418" operator="equal">
      <formula>""</formula>
    </cfRule>
  </conditionalFormatting>
  <conditionalFormatting sqref="P227">
    <cfRule type="expression" dxfId="693" priority="415">
      <formula>AND(H227="Student",M227&gt;60)</formula>
    </cfRule>
    <cfRule type="expression" dxfId="692" priority="416">
      <formula>AND(H227="Staff",M227&gt;90)</formula>
    </cfRule>
    <cfRule type="expression" dxfId="691" priority="417">
      <formula>M227&gt;(L227-K227)+1</formula>
    </cfRule>
  </conditionalFormatting>
  <conditionalFormatting sqref="R228">
    <cfRule type="containsText" dxfId="690" priority="414" operator="containsText" text="Error">
      <formula>NOT(ISERROR(SEARCH("Error",R228)))</formula>
    </cfRule>
  </conditionalFormatting>
  <conditionalFormatting sqref="E228">
    <cfRule type="expression" dxfId="689" priority="413">
      <formula>COUNTIF(CountryALL,E228)=0</formula>
    </cfRule>
  </conditionalFormatting>
  <conditionalFormatting sqref="D228">
    <cfRule type="cellIs" dxfId="688" priority="412" operator="equal">
      <formula>""</formula>
    </cfRule>
  </conditionalFormatting>
  <conditionalFormatting sqref="P228">
    <cfRule type="expression" dxfId="687" priority="409">
      <formula>AND(H228="Student",M228&gt;60)</formula>
    </cfRule>
    <cfRule type="expression" dxfId="686" priority="410">
      <formula>AND(H228="Staff",M228&gt;90)</formula>
    </cfRule>
    <cfRule type="expression" dxfId="685" priority="411">
      <formula>M228&gt;(L228-K228)+1</formula>
    </cfRule>
  </conditionalFormatting>
  <conditionalFormatting sqref="R229">
    <cfRule type="containsText" dxfId="684" priority="408" operator="containsText" text="Error">
      <formula>NOT(ISERROR(SEARCH("Error",R229)))</formula>
    </cfRule>
  </conditionalFormatting>
  <conditionalFormatting sqref="E229">
    <cfRule type="expression" dxfId="683" priority="407">
      <formula>COUNTIF(CountryALL,E229)=0</formula>
    </cfRule>
  </conditionalFormatting>
  <conditionalFormatting sqref="D229">
    <cfRule type="cellIs" dxfId="682" priority="406" operator="equal">
      <formula>""</formula>
    </cfRule>
  </conditionalFormatting>
  <conditionalFormatting sqref="P229">
    <cfRule type="expression" dxfId="681" priority="403">
      <formula>AND(H229="Student",M229&gt;60)</formula>
    </cfRule>
    <cfRule type="expression" dxfId="680" priority="404">
      <formula>AND(H229="Staff",M229&gt;90)</formula>
    </cfRule>
    <cfRule type="expression" dxfId="679" priority="405">
      <formula>M229&gt;(L229-K229)+1</formula>
    </cfRule>
  </conditionalFormatting>
  <conditionalFormatting sqref="R230">
    <cfRule type="containsText" dxfId="678" priority="402" operator="containsText" text="Error">
      <formula>NOT(ISERROR(SEARCH("Error",R230)))</formula>
    </cfRule>
  </conditionalFormatting>
  <conditionalFormatting sqref="E230">
    <cfRule type="expression" dxfId="677" priority="401">
      <formula>COUNTIF(CountryALL,E230)=0</formula>
    </cfRule>
  </conditionalFormatting>
  <conditionalFormatting sqref="D230">
    <cfRule type="cellIs" dxfId="676" priority="400" operator="equal">
      <formula>""</formula>
    </cfRule>
  </conditionalFormatting>
  <conditionalFormatting sqref="P230">
    <cfRule type="expression" dxfId="675" priority="397">
      <formula>AND(H230="Student",M230&gt;60)</formula>
    </cfRule>
    <cfRule type="expression" dxfId="674" priority="398">
      <formula>AND(H230="Staff",M230&gt;90)</formula>
    </cfRule>
    <cfRule type="expression" dxfId="673" priority="399">
      <formula>M230&gt;(L230-K230)+1</formula>
    </cfRule>
  </conditionalFormatting>
  <conditionalFormatting sqref="R231">
    <cfRule type="containsText" dxfId="672" priority="396" operator="containsText" text="Error">
      <formula>NOT(ISERROR(SEARCH("Error",R231)))</formula>
    </cfRule>
  </conditionalFormatting>
  <conditionalFormatting sqref="E231">
    <cfRule type="expression" dxfId="671" priority="395">
      <formula>COUNTIF(CountryALL,E231)=0</formula>
    </cfRule>
  </conditionalFormatting>
  <conditionalFormatting sqref="D231">
    <cfRule type="cellIs" dxfId="670" priority="394" operator="equal">
      <formula>""</formula>
    </cfRule>
  </conditionalFormatting>
  <conditionalFormatting sqref="P231">
    <cfRule type="expression" dxfId="669" priority="391">
      <formula>AND(H231="Student",M231&gt;60)</formula>
    </cfRule>
    <cfRule type="expression" dxfId="668" priority="392">
      <formula>AND(H231="Staff",M231&gt;90)</formula>
    </cfRule>
    <cfRule type="expression" dxfId="667" priority="393">
      <formula>M231&gt;(L231-K231)+1</formula>
    </cfRule>
  </conditionalFormatting>
  <conditionalFormatting sqref="R232">
    <cfRule type="containsText" dxfId="666" priority="390" operator="containsText" text="Error">
      <formula>NOT(ISERROR(SEARCH("Error",R232)))</formula>
    </cfRule>
  </conditionalFormatting>
  <conditionalFormatting sqref="E232">
    <cfRule type="expression" dxfId="665" priority="389">
      <formula>COUNTIF(CountryALL,E232)=0</formula>
    </cfRule>
  </conditionalFormatting>
  <conditionalFormatting sqref="D232">
    <cfRule type="cellIs" dxfId="664" priority="388" operator="equal">
      <formula>""</formula>
    </cfRule>
  </conditionalFormatting>
  <conditionalFormatting sqref="P232">
    <cfRule type="expression" dxfId="663" priority="385">
      <formula>AND(H232="Student",M232&gt;60)</formula>
    </cfRule>
    <cfRule type="expression" dxfId="662" priority="386">
      <formula>AND(H232="Staff",M232&gt;90)</formula>
    </cfRule>
    <cfRule type="expression" dxfId="661" priority="387">
      <formula>M232&gt;(L232-K232)+1</formula>
    </cfRule>
  </conditionalFormatting>
  <conditionalFormatting sqref="R233">
    <cfRule type="containsText" dxfId="660" priority="384" operator="containsText" text="Error">
      <formula>NOT(ISERROR(SEARCH("Error",R233)))</formula>
    </cfRule>
  </conditionalFormatting>
  <conditionalFormatting sqref="E233">
    <cfRule type="expression" dxfId="659" priority="383">
      <formula>COUNTIF(CountryALL,E233)=0</formula>
    </cfRule>
  </conditionalFormatting>
  <conditionalFormatting sqref="D233">
    <cfRule type="cellIs" dxfId="658" priority="382" operator="equal">
      <formula>""</formula>
    </cfRule>
  </conditionalFormatting>
  <conditionalFormatting sqref="P233">
    <cfRule type="expression" dxfId="657" priority="379">
      <formula>AND(H233="Student",M233&gt;60)</formula>
    </cfRule>
    <cfRule type="expression" dxfId="656" priority="380">
      <formula>AND(H233="Staff",M233&gt;90)</formula>
    </cfRule>
    <cfRule type="expression" dxfId="655" priority="381">
      <formula>M233&gt;(L233-K233)+1</formula>
    </cfRule>
  </conditionalFormatting>
  <conditionalFormatting sqref="R234">
    <cfRule type="containsText" dxfId="654" priority="378" operator="containsText" text="Error">
      <formula>NOT(ISERROR(SEARCH("Error",R234)))</formula>
    </cfRule>
  </conditionalFormatting>
  <conditionalFormatting sqref="E234">
    <cfRule type="expression" dxfId="653" priority="377">
      <formula>COUNTIF(CountryALL,E234)=0</formula>
    </cfRule>
  </conditionalFormatting>
  <conditionalFormatting sqref="D234">
    <cfRule type="cellIs" dxfId="652" priority="376" operator="equal">
      <formula>""</formula>
    </cfRule>
  </conditionalFormatting>
  <conditionalFormatting sqref="P234">
    <cfRule type="expression" dxfId="651" priority="373">
      <formula>AND(H234="Student",M234&gt;60)</formula>
    </cfRule>
    <cfRule type="expression" dxfId="650" priority="374">
      <formula>AND(H234="Staff",M234&gt;90)</formula>
    </cfRule>
    <cfRule type="expression" dxfId="649" priority="375">
      <formula>M234&gt;(L234-K234)+1</formula>
    </cfRule>
  </conditionalFormatting>
  <conditionalFormatting sqref="R235">
    <cfRule type="containsText" dxfId="648" priority="372" operator="containsText" text="Error">
      <formula>NOT(ISERROR(SEARCH("Error",R235)))</formula>
    </cfRule>
  </conditionalFormatting>
  <conditionalFormatting sqref="E235">
    <cfRule type="expression" dxfId="647" priority="371">
      <formula>COUNTIF(CountryALL,E235)=0</formula>
    </cfRule>
  </conditionalFormatting>
  <conditionalFormatting sqref="D235">
    <cfRule type="cellIs" dxfId="646" priority="370" operator="equal">
      <formula>""</formula>
    </cfRule>
  </conditionalFormatting>
  <conditionalFormatting sqref="P235">
    <cfRule type="expression" dxfId="645" priority="367">
      <formula>AND(H235="Student",M235&gt;60)</formula>
    </cfRule>
    <cfRule type="expression" dxfId="644" priority="368">
      <formula>AND(H235="Staff",M235&gt;90)</formula>
    </cfRule>
    <cfRule type="expression" dxfId="643" priority="369">
      <formula>M235&gt;(L235-K235)+1</formula>
    </cfRule>
  </conditionalFormatting>
  <conditionalFormatting sqref="R236">
    <cfRule type="containsText" dxfId="642" priority="366" operator="containsText" text="Error">
      <formula>NOT(ISERROR(SEARCH("Error",R236)))</formula>
    </cfRule>
  </conditionalFormatting>
  <conditionalFormatting sqref="E236">
    <cfRule type="expression" dxfId="641" priority="365">
      <formula>COUNTIF(CountryALL,E236)=0</formula>
    </cfRule>
  </conditionalFormatting>
  <conditionalFormatting sqref="D236">
    <cfRule type="cellIs" dxfId="640" priority="364" operator="equal">
      <formula>""</formula>
    </cfRule>
  </conditionalFormatting>
  <conditionalFormatting sqref="P236">
    <cfRule type="expression" dxfId="639" priority="361">
      <formula>AND(H236="Student",M236&gt;60)</formula>
    </cfRule>
    <cfRule type="expression" dxfId="638" priority="362">
      <formula>AND(H236="Staff",M236&gt;90)</formula>
    </cfRule>
    <cfRule type="expression" dxfId="637" priority="363">
      <formula>M236&gt;(L236-K236)+1</formula>
    </cfRule>
  </conditionalFormatting>
  <conditionalFormatting sqref="R237">
    <cfRule type="containsText" dxfId="636" priority="360" operator="containsText" text="Error">
      <formula>NOT(ISERROR(SEARCH("Error",R237)))</formula>
    </cfRule>
  </conditionalFormatting>
  <conditionalFormatting sqref="E237">
    <cfRule type="expression" dxfId="635" priority="359">
      <formula>COUNTIF(CountryALL,E237)=0</formula>
    </cfRule>
  </conditionalFormatting>
  <conditionalFormatting sqref="D237">
    <cfRule type="cellIs" dxfId="634" priority="358" operator="equal">
      <formula>""</formula>
    </cfRule>
  </conditionalFormatting>
  <conditionalFormatting sqref="P237">
    <cfRule type="expression" dxfId="633" priority="355">
      <formula>AND(H237="Student",M237&gt;60)</formula>
    </cfRule>
    <cfRule type="expression" dxfId="632" priority="356">
      <formula>AND(H237="Staff",M237&gt;90)</formula>
    </cfRule>
    <cfRule type="expression" dxfId="631" priority="357">
      <formula>M237&gt;(L237-K237)+1</formula>
    </cfRule>
  </conditionalFormatting>
  <conditionalFormatting sqref="R238">
    <cfRule type="containsText" dxfId="630" priority="354" operator="containsText" text="Error">
      <formula>NOT(ISERROR(SEARCH("Error",R238)))</formula>
    </cfRule>
  </conditionalFormatting>
  <conditionalFormatting sqref="E238">
    <cfRule type="expression" dxfId="629" priority="353">
      <formula>COUNTIF(CountryALL,E238)=0</formula>
    </cfRule>
  </conditionalFormatting>
  <conditionalFormatting sqref="D238">
    <cfRule type="cellIs" dxfId="628" priority="352" operator="equal">
      <formula>""</formula>
    </cfRule>
  </conditionalFormatting>
  <conditionalFormatting sqref="P238">
    <cfRule type="expression" dxfId="627" priority="349">
      <formula>AND(H238="Student",M238&gt;60)</formula>
    </cfRule>
    <cfRule type="expression" dxfId="626" priority="350">
      <formula>AND(H238="Staff",M238&gt;90)</formula>
    </cfRule>
    <cfRule type="expression" dxfId="625" priority="351">
      <formula>M238&gt;(L238-K238)+1</formula>
    </cfRule>
  </conditionalFormatting>
  <conditionalFormatting sqref="R247">
    <cfRule type="containsText" dxfId="624" priority="348" operator="containsText" text="Error">
      <formula>NOT(ISERROR(SEARCH("Error",R247)))</formula>
    </cfRule>
  </conditionalFormatting>
  <conditionalFormatting sqref="E247">
    <cfRule type="expression" dxfId="623" priority="347">
      <formula>COUNTIF(CountryALL,E247)=0</formula>
    </cfRule>
  </conditionalFormatting>
  <conditionalFormatting sqref="D247">
    <cfRule type="cellIs" dxfId="622" priority="346" operator="equal">
      <formula>""</formula>
    </cfRule>
  </conditionalFormatting>
  <conditionalFormatting sqref="P247">
    <cfRule type="expression" dxfId="621" priority="343">
      <formula>AND(H247="Student",M247&gt;60)</formula>
    </cfRule>
    <cfRule type="expression" dxfId="620" priority="344">
      <formula>AND(H247="Staff",M247&gt;90)</formula>
    </cfRule>
    <cfRule type="expression" dxfId="619" priority="345">
      <formula>M247&gt;(L247-K247)+1</formula>
    </cfRule>
  </conditionalFormatting>
  <conditionalFormatting sqref="R248">
    <cfRule type="containsText" dxfId="618" priority="342" operator="containsText" text="Error">
      <formula>NOT(ISERROR(SEARCH("Error",R248)))</formula>
    </cfRule>
  </conditionalFormatting>
  <conditionalFormatting sqref="E248">
    <cfRule type="expression" dxfId="617" priority="341">
      <formula>COUNTIF(CountryALL,E248)=0</formula>
    </cfRule>
  </conditionalFormatting>
  <conditionalFormatting sqref="D248">
    <cfRule type="cellIs" dxfId="616" priority="340" operator="equal">
      <formula>""</formula>
    </cfRule>
  </conditionalFormatting>
  <conditionalFormatting sqref="P248">
    <cfRule type="expression" dxfId="615" priority="337">
      <formula>AND(H248="Student",M248&gt;60)</formula>
    </cfRule>
    <cfRule type="expression" dxfId="614" priority="338">
      <formula>AND(H248="Staff",M248&gt;90)</formula>
    </cfRule>
    <cfRule type="expression" dxfId="613" priority="339">
      <formula>M248&gt;(L248-K248)+1</formula>
    </cfRule>
  </conditionalFormatting>
  <conditionalFormatting sqref="R249">
    <cfRule type="containsText" dxfId="612" priority="336" operator="containsText" text="Error">
      <formula>NOT(ISERROR(SEARCH("Error",R249)))</formula>
    </cfRule>
  </conditionalFormatting>
  <conditionalFormatting sqref="E249">
    <cfRule type="expression" dxfId="611" priority="335">
      <formula>COUNTIF(CountryALL,E249)=0</formula>
    </cfRule>
  </conditionalFormatting>
  <conditionalFormatting sqref="D249">
    <cfRule type="cellIs" dxfId="610" priority="334" operator="equal">
      <formula>""</formula>
    </cfRule>
  </conditionalFormatting>
  <conditionalFormatting sqref="P249">
    <cfRule type="expression" dxfId="609" priority="331">
      <formula>AND(H249="Student",M249&gt;60)</formula>
    </cfRule>
    <cfRule type="expression" dxfId="608" priority="332">
      <formula>AND(H249="Staff",M249&gt;90)</formula>
    </cfRule>
    <cfRule type="expression" dxfId="607" priority="333">
      <formula>M249&gt;(L249-K249)+1</formula>
    </cfRule>
  </conditionalFormatting>
  <conditionalFormatting sqref="R250">
    <cfRule type="containsText" dxfId="606" priority="330" operator="containsText" text="Error">
      <formula>NOT(ISERROR(SEARCH("Error",R250)))</formula>
    </cfRule>
  </conditionalFormatting>
  <conditionalFormatting sqref="E250">
    <cfRule type="expression" dxfId="605" priority="329">
      <formula>COUNTIF(CountryALL,E250)=0</formula>
    </cfRule>
  </conditionalFormatting>
  <conditionalFormatting sqref="D250">
    <cfRule type="cellIs" dxfId="604" priority="328" operator="equal">
      <formula>""</formula>
    </cfRule>
  </conditionalFormatting>
  <conditionalFormatting sqref="P250">
    <cfRule type="expression" dxfId="603" priority="325">
      <formula>AND(H250="Student",M250&gt;60)</formula>
    </cfRule>
    <cfRule type="expression" dxfId="602" priority="326">
      <formula>AND(H250="Staff",M250&gt;90)</formula>
    </cfRule>
    <cfRule type="expression" dxfId="601" priority="327">
      <formula>M250&gt;(L250-K250)+1</formula>
    </cfRule>
  </conditionalFormatting>
  <conditionalFormatting sqref="R251">
    <cfRule type="containsText" dxfId="600" priority="324" operator="containsText" text="Error">
      <formula>NOT(ISERROR(SEARCH("Error",R251)))</formula>
    </cfRule>
  </conditionalFormatting>
  <conditionalFormatting sqref="E251">
    <cfRule type="expression" dxfId="599" priority="323">
      <formula>COUNTIF(CountryALL,E251)=0</formula>
    </cfRule>
  </conditionalFormatting>
  <conditionalFormatting sqref="D251">
    <cfRule type="cellIs" dxfId="598" priority="322" operator="equal">
      <formula>""</formula>
    </cfRule>
  </conditionalFormatting>
  <conditionalFormatting sqref="P251">
    <cfRule type="expression" dxfId="597" priority="319">
      <formula>AND(H251="Student",M251&gt;60)</formula>
    </cfRule>
    <cfRule type="expression" dxfId="596" priority="320">
      <formula>AND(H251="Staff",M251&gt;90)</formula>
    </cfRule>
    <cfRule type="expression" dxfId="595" priority="321">
      <formula>M251&gt;(L251-K251)+1</formula>
    </cfRule>
  </conditionalFormatting>
  <conditionalFormatting sqref="R252">
    <cfRule type="containsText" dxfId="594" priority="318" operator="containsText" text="Error">
      <formula>NOT(ISERROR(SEARCH("Error",R252)))</formula>
    </cfRule>
  </conditionalFormatting>
  <conditionalFormatting sqref="E252">
    <cfRule type="expression" dxfId="593" priority="317">
      <formula>COUNTIF(CountryALL,E252)=0</formula>
    </cfRule>
  </conditionalFormatting>
  <conditionalFormatting sqref="D252">
    <cfRule type="cellIs" dxfId="592" priority="316" operator="equal">
      <formula>""</formula>
    </cfRule>
  </conditionalFormatting>
  <conditionalFormatting sqref="P252">
    <cfRule type="expression" dxfId="591" priority="313">
      <formula>AND(H252="Student",M252&gt;60)</formula>
    </cfRule>
    <cfRule type="expression" dxfId="590" priority="314">
      <formula>AND(H252="Staff",M252&gt;90)</formula>
    </cfRule>
    <cfRule type="expression" dxfId="589" priority="315">
      <formula>M252&gt;(L252-K252)+1</formula>
    </cfRule>
  </conditionalFormatting>
  <conditionalFormatting sqref="R253">
    <cfRule type="containsText" dxfId="588" priority="312" operator="containsText" text="Error">
      <formula>NOT(ISERROR(SEARCH("Error",R253)))</formula>
    </cfRule>
  </conditionalFormatting>
  <conditionalFormatting sqref="E253">
    <cfRule type="expression" dxfId="587" priority="311">
      <formula>COUNTIF(CountryALL,E253)=0</formula>
    </cfRule>
  </conditionalFormatting>
  <conditionalFormatting sqref="D253">
    <cfRule type="cellIs" dxfId="586" priority="310" operator="equal">
      <formula>""</formula>
    </cfRule>
  </conditionalFormatting>
  <conditionalFormatting sqref="P253">
    <cfRule type="expression" dxfId="585" priority="307">
      <formula>AND(H253="Student",M253&gt;60)</formula>
    </cfRule>
    <cfRule type="expression" dxfId="584" priority="308">
      <formula>AND(H253="Staff",M253&gt;90)</formula>
    </cfRule>
    <cfRule type="expression" dxfId="583" priority="309">
      <formula>M253&gt;(L253-K253)+1</formula>
    </cfRule>
  </conditionalFormatting>
  <conditionalFormatting sqref="R254">
    <cfRule type="containsText" dxfId="582" priority="306" operator="containsText" text="Error">
      <formula>NOT(ISERROR(SEARCH("Error",R254)))</formula>
    </cfRule>
  </conditionalFormatting>
  <conditionalFormatting sqref="E254">
    <cfRule type="expression" dxfId="581" priority="305">
      <formula>COUNTIF(CountryALL,E254)=0</formula>
    </cfRule>
  </conditionalFormatting>
  <conditionalFormatting sqref="D254">
    <cfRule type="cellIs" dxfId="580" priority="304" operator="equal">
      <formula>""</formula>
    </cfRule>
  </conditionalFormatting>
  <conditionalFormatting sqref="P254">
    <cfRule type="expression" dxfId="579" priority="301">
      <formula>AND(H254="Student",M254&gt;60)</formula>
    </cfRule>
    <cfRule type="expression" dxfId="578" priority="302">
      <formula>AND(H254="Staff",M254&gt;90)</formula>
    </cfRule>
    <cfRule type="expression" dxfId="577" priority="303">
      <formula>M254&gt;(L254-K254)+1</formula>
    </cfRule>
  </conditionalFormatting>
  <conditionalFormatting sqref="R255">
    <cfRule type="containsText" dxfId="576" priority="300" operator="containsText" text="Error">
      <formula>NOT(ISERROR(SEARCH("Error",R255)))</formula>
    </cfRule>
  </conditionalFormatting>
  <conditionalFormatting sqref="E255">
    <cfRule type="expression" dxfId="575" priority="299">
      <formula>COUNTIF(CountryALL,E255)=0</formula>
    </cfRule>
  </conditionalFormatting>
  <conditionalFormatting sqref="D255">
    <cfRule type="cellIs" dxfId="574" priority="298" operator="equal">
      <formula>""</formula>
    </cfRule>
  </conditionalFormatting>
  <conditionalFormatting sqref="P255">
    <cfRule type="expression" dxfId="573" priority="295">
      <formula>AND(H255="Student",M255&gt;60)</formula>
    </cfRule>
    <cfRule type="expression" dxfId="572" priority="296">
      <formula>AND(H255="Staff",M255&gt;90)</formula>
    </cfRule>
    <cfRule type="expression" dxfId="571" priority="297">
      <formula>M255&gt;(L255-K255)+1</formula>
    </cfRule>
  </conditionalFormatting>
  <conditionalFormatting sqref="R256">
    <cfRule type="containsText" dxfId="570" priority="294" operator="containsText" text="Error">
      <formula>NOT(ISERROR(SEARCH("Error",R256)))</formula>
    </cfRule>
  </conditionalFormatting>
  <conditionalFormatting sqref="E256">
    <cfRule type="expression" dxfId="569" priority="293">
      <formula>COUNTIF(CountryALL,E256)=0</formula>
    </cfRule>
  </conditionalFormatting>
  <conditionalFormatting sqref="D256">
    <cfRule type="cellIs" dxfId="568" priority="292" operator="equal">
      <formula>""</formula>
    </cfRule>
  </conditionalFormatting>
  <conditionalFormatting sqref="P256">
    <cfRule type="expression" dxfId="567" priority="289">
      <formula>AND(H256="Student",M256&gt;60)</formula>
    </cfRule>
    <cfRule type="expression" dxfId="566" priority="290">
      <formula>AND(H256="Staff",M256&gt;90)</formula>
    </cfRule>
    <cfRule type="expression" dxfId="565" priority="291">
      <formula>M256&gt;(L256-K256)+1</formula>
    </cfRule>
  </conditionalFormatting>
  <conditionalFormatting sqref="R239">
    <cfRule type="containsText" dxfId="564" priority="288" operator="containsText" text="Error">
      <formula>NOT(ISERROR(SEARCH("Error",R239)))</formula>
    </cfRule>
  </conditionalFormatting>
  <conditionalFormatting sqref="E239">
    <cfRule type="expression" dxfId="563" priority="287">
      <formula>COUNTIF(CountryALL,E239)=0</formula>
    </cfRule>
  </conditionalFormatting>
  <conditionalFormatting sqref="D239">
    <cfRule type="cellIs" dxfId="562" priority="286" operator="equal">
      <formula>""</formula>
    </cfRule>
  </conditionalFormatting>
  <conditionalFormatting sqref="P239">
    <cfRule type="expression" dxfId="561" priority="283">
      <formula>AND(H239="Student",M239&gt;60)</formula>
    </cfRule>
    <cfRule type="expression" dxfId="560" priority="284">
      <formula>AND(H239="Staff",M239&gt;90)</formula>
    </cfRule>
    <cfRule type="expression" dxfId="559" priority="285">
      <formula>M239&gt;(L239-K239)+1</formula>
    </cfRule>
  </conditionalFormatting>
  <conditionalFormatting sqref="R240">
    <cfRule type="containsText" dxfId="558" priority="282" operator="containsText" text="Error">
      <formula>NOT(ISERROR(SEARCH("Error",R240)))</formula>
    </cfRule>
  </conditionalFormatting>
  <conditionalFormatting sqref="E240">
    <cfRule type="expression" dxfId="557" priority="281">
      <formula>COUNTIF(CountryALL,E240)=0</formula>
    </cfRule>
  </conditionalFormatting>
  <conditionalFormatting sqref="D240">
    <cfRule type="cellIs" dxfId="556" priority="280" operator="equal">
      <formula>""</formula>
    </cfRule>
  </conditionalFormatting>
  <conditionalFormatting sqref="P240">
    <cfRule type="expression" dxfId="555" priority="277">
      <formula>AND(H240="Student",M240&gt;60)</formula>
    </cfRule>
    <cfRule type="expression" dxfId="554" priority="278">
      <formula>AND(H240="Staff",M240&gt;90)</formula>
    </cfRule>
    <cfRule type="expression" dxfId="553" priority="279">
      <formula>M240&gt;(L240-K240)+1</formula>
    </cfRule>
  </conditionalFormatting>
  <conditionalFormatting sqref="R241">
    <cfRule type="containsText" dxfId="552" priority="276" operator="containsText" text="Error">
      <formula>NOT(ISERROR(SEARCH("Error",R241)))</formula>
    </cfRule>
  </conditionalFormatting>
  <conditionalFormatting sqref="E241">
    <cfRule type="expression" dxfId="551" priority="275">
      <formula>COUNTIF(CountryALL,E241)=0</formula>
    </cfRule>
  </conditionalFormatting>
  <conditionalFormatting sqref="D241">
    <cfRule type="cellIs" dxfId="550" priority="274" operator="equal">
      <formula>""</formula>
    </cfRule>
  </conditionalFormatting>
  <conditionalFormatting sqref="P241">
    <cfRule type="expression" dxfId="549" priority="271">
      <formula>AND(H241="Student",M241&gt;60)</formula>
    </cfRule>
    <cfRule type="expression" dxfId="548" priority="272">
      <formula>AND(H241="Staff",M241&gt;90)</formula>
    </cfRule>
    <cfRule type="expression" dxfId="547" priority="273">
      <formula>M241&gt;(L241-K241)+1</formula>
    </cfRule>
  </conditionalFormatting>
  <conditionalFormatting sqref="R242">
    <cfRule type="containsText" dxfId="546" priority="270" operator="containsText" text="Error">
      <formula>NOT(ISERROR(SEARCH("Error",R242)))</formula>
    </cfRule>
  </conditionalFormatting>
  <conditionalFormatting sqref="E242">
    <cfRule type="expression" dxfId="545" priority="269">
      <formula>COUNTIF(CountryALL,E242)=0</formula>
    </cfRule>
  </conditionalFormatting>
  <conditionalFormatting sqref="D242">
    <cfRule type="cellIs" dxfId="544" priority="268" operator="equal">
      <formula>""</formula>
    </cfRule>
  </conditionalFormatting>
  <conditionalFormatting sqref="P242">
    <cfRule type="expression" dxfId="543" priority="265">
      <formula>AND(H242="Student",M242&gt;60)</formula>
    </cfRule>
    <cfRule type="expression" dxfId="542" priority="266">
      <formula>AND(H242="Staff",M242&gt;90)</formula>
    </cfRule>
    <cfRule type="expression" dxfId="541" priority="267">
      <formula>M242&gt;(L242-K242)+1</formula>
    </cfRule>
  </conditionalFormatting>
  <conditionalFormatting sqref="R243">
    <cfRule type="containsText" dxfId="540" priority="264" operator="containsText" text="Error">
      <formula>NOT(ISERROR(SEARCH("Error",R243)))</formula>
    </cfRule>
  </conditionalFormatting>
  <conditionalFormatting sqref="E243">
    <cfRule type="expression" dxfId="539" priority="263">
      <formula>COUNTIF(CountryALL,E243)=0</formula>
    </cfRule>
  </conditionalFormatting>
  <conditionalFormatting sqref="D243">
    <cfRule type="cellIs" dxfId="538" priority="262" operator="equal">
      <formula>""</formula>
    </cfRule>
  </conditionalFormatting>
  <conditionalFormatting sqref="P243">
    <cfRule type="expression" dxfId="537" priority="259">
      <formula>AND(H243="Student",M243&gt;60)</formula>
    </cfRule>
    <cfRule type="expression" dxfId="536" priority="260">
      <formula>AND(H243="Staff",M243&gt;90)</formula>
    </cfRule>
    <cfRule type="expression" dxfId="535" priority="261">
      <formula>M243&gt;(L243-K243)+1</formula>
    </cfRule>
  </conditionalFormatting>
  <conditionalFormatting sqref="R244">
    <cfRule type="containsText" dxfId="534" priority="258" operator="containsText" text="Error">
      <formula>NOT(ISERROR(SEARCH("Error",R244)))</formula>
    </cfRule>
  </conditionalFormatting>
  <conditionalFormatting sqref="E244">
    <cfRule type="expression" dxfId="533" priority="257">
      <formula>COUNTIF(CountryALL,E244)=0</formula>
    </cfRule>
  </conditionalFormatting>
  <conditionalFormatting sqref="D244">
    <cfRule type="cellIs" dxfId="532" priority="256" operator="equal">
      <formula>""</formula>
    </cfRule>
  </conditionalFormatting>
  <conditionalFormatting sqref="P244">
    <cfRule type="expression" dxfId="531" priority="253">
      <formula>AND(H244="Student",M244&gt;60)</formula>
    </cfRule>
    <cfRule type="expression" dxfId="530" priority="254">
      <formula>AND(H244="Staff",M244&gt;90)</formula>
    </cfRule>
    <cfRule type="expression" dxfId="529" priority="255">
      <formula>M244&gt;(L244-K244)+1</formula>
    </cfRule>
  </conditionalFormatting>
  <conditionalFormatting sqref="R245">
    <cfRule type="containsText" dxfId="528" priority="252" operator="containsText" text="Error">
      <formula>NOT(ISERROR(SEARCH("Error",R245)))</formula>
    </cfRule>
  </conditionalFormatting>
  <conditionalFormatting sqref="E245">
    <cfRule type="expression" dxfId="527" priority="251">
      <formula>COUNTIF(CountryALL,E245)=0</formula>
    </cfRule>
  </conditionalFormatting>
  <conditionalFormatting sqref="D245">
    <cfRule type="cellIs" dxfId="526" priority="250" operator="equal">
      <formula>""</formula>
    </cfRule>
  </conditionalFormatting>
  <conditionalFormatting sqref="P245">
    <cfRule type="expression" dxfId="525" priority="247">
      <formula>AND(H245="Student",M245&gt;60)</formula>
    </cfRule>
    <cfRule type="expression" dxfId="524" priority="248">
      <formula>AND(H245="Staff",M245&gt;90)</formula>
    </cfRule>
    <cfRule type="expression" dxfId="523" priority="249">
      <formula>M245&gt;(L245-K245)+1</formula>
    </cfRule>
  </conditionalFormatting>
  <conditionalFormatting sqref="R246">
    <cfRule type="containsText" dxfId="522" priority="246" operator="containsText" text="Error">
      <formula>NOT(ISERROR(SEARCH("Error",R246)))</formula>
    </cfRule>
  </conditionalFormatting>
  <conditionalFormatting sqref="E246">
    <cfRule type="expression" dxfId="521" priority="245">
      <formula>COUNTIF(CountryALL,E246)=0</formula>
    </cfRule>
  </conditionalFormatting>
  <conditionalFormatting sqref="D246">
    <cfRule type="cellIs" dxfId="520" priority="244" operator="equal">
      <formula>""</formula>
    </cfRule>
  </conditionalFormatting>
  <conditionalFormatting sqref="P246">
    <cfRule type="expression" dxfId="519" priority="241">
      <formula>AND(H246="Student",M246&gt;60)</formula>
    </cfRule>
    <cfRule type="expression" dxfId="518" priority="242">
      <formula>AND(H246="Staff",M246&gt;90)</formula>
    </cfRule>
    <cfRule type="expression" dxfId="517" priority="243">
      <formula>M246&gt;(L246-K246)+1</formula>
    </cfRule>
  </conditionalFormatting>
  <conditionalFormatting sqref="R259">
    <cfRule type="containsText" dxfId="516" priority="240" operator="containsText" text="Error">
      <formula>NOT(ISERROR(SEARCH("Error",R259)))</formula>
    </cfRule>
  </conditionalFormatting>
  <conditionalFormatting sqref="E259">
    <cfRule type="expression" dxfId="515" priority="239">
      <formula>COUNTIF(CountryALL,E259)=0</formula>
    </cfRule>
  </conditionalFormatting>
  <conditionalFormatting sqref="D259">
    <cfRule type="cellIs" dxfId="514" priority="238" operator="equal">
      <formula>""</formula>
    </cfRule>
  </conditionalFormatting>
  <conditionalFormatting sqref="P259">
    <cfRule type="expression" dxfId="513" priority="235">
      <formula>AND(H259="Student",M259&gt;60)</formula>
    </cfRule>
    <cfRule type="expression" dxfId="512" priority="236">
      <formula>AND(H259="Staff",M259&gt;90)</formula>
    </cfRule>
    <cfRule type="expression" dxfId="511" priority="237">
      <formula>M259&gt;(L259-K259)+1</formula>
    </cfRule>
  </conditionalFormatting>
  <conditionalFormatting sqref="R260">
    <cfRule type="containsText" dxfId="510" priority="234" operator="containsText" text="Error">
      <formula>NOT(ISERROR(SEARCH("Error",R260)))</formula>
    </cfRule>
  </conditionalFormatting>
  <conditionalFormatting sqref="E260">
    <cfRule type="expression" dxfId="509" priority="233">
      <formula>COUNTIF(CountryALL,E260)=0</formula>
    </cfRule>
  </conditionalFormatting>
  <conditionalFormatting sqref="D260">
    <cfRule type="cellIs" dxfId="508" priority="232" operator="equal">
      <formula>""</formula>
    </cfRule>
  </conditionalFormatting>
  <conditionalFormatting sqref="P260">
    <cfRule type="expression" dxfId="507" priority="229">
      <formula>AND(H260="Student",M260&gt;60)</formula>
    </cfRule>
    <cfRule type="expression" dxfId="506" priority="230">
      <formula>AND(H260="Staff",M260&gt;90)</formula>
    </cfRule>
    <cfRule type="expression" dxfId="505" priority="231">
      <formula>M260&gt;(L260-K260)+1</formula>
    </cfRule>
  </conditionalFormatting>
  <conditionalFormatting sqref="R261">
    <cfRule type="containsText" dxfId="504" priority="228" operator="containsText" text="Error">
      <formula>NOT(ISERROR(SEARCH("Error",R261)))</formula>
    </cfRule>
  </conditionalFormatting>
  <conditionalFormatting sqref="E261">
    <cfRule type="expression" dxfId="503" priority="227">
      <formula>COUNTIF(CountryALL,E261)=0</formula>
    </cfRule>
  </conditionalFormatting>
  <conditionalFormatting sqref="D261">
    <cfRule type="cellIs" dxfId="502" priority="226" operator="equal">
      <formula>""</formula>
    </cfRule>
  </conditionalFormatting>
  <conditionalFormatting sqref="P261">
    <cfRule type="expression" dxfId="501" priority="223">
      <formula>AND(H261="Student",M261&gt;60)</formula>
    </cfRule>
    <cfRule type="expression" dxfId="500" priority="224">
      <formula>AND(H261="Staff",M261&gt;90)</formula>
    </cfRule>
    <cfRule type="expression" dxfId="499" priority="225">
      <formula>M261&gt;(L261-K261)+1</formula>
    </cfRule>
  </conditionalFormatting>
  <conditionalFormatting sqref="R262">
    <cfRule type="containsText" dxfId="498" priority="222" operator="containsText" text="Error">
      <formula>NOT(ISERROR(SEARCH("Error",R262)))</formula>
    </cfRule>
  </conditionalFormatting>
  <conditionalFormatting sqref="E262">
    <cfRule type="expression" dxfId="497" priority="221">
      <formula>COUNTIF(CountryALL,E262)=0</formula>
    </cfRule>
  </conditionalFormatting>
  <conditionalFormatting sqref="D262">
    <cfRule type="cellIs" dxfId="496" priority="220" operator="equal">
      <formula>""</formula>
    </cfRule>
  </conditionalFormatting>
  <conditionalFormatting sqref="P262">
    <cfRule type="expression" dxfId="495" priority="217">
      <formula>AND(H262="Student",M262&gt;60)</formula>
    </cfRule>
    <cfRule type="expression" dxfId="494" priority="218">
      <formula>AND(H262="Staff",M262&gt;90)</formula>
    </cfRule>
    <cfRule type="expression" dxfId="493" priority="219">
      <formula>M262&gt;(L262-K262)+1</formula>
    </cfRule>
  </conditionalFormatting>
  <conditionalFormatting sqref="R263">
    <cfRule type="containsText" dxfId="492" priority="216" operator="containsText" text="Error">
      <formula>NOT(ISERROR(SEARCH("Error",R263)))</formula>
    </cfRule>
  </conditionalFormatting>
  <conditionalFormatting sqref="E263">
    <cfRule type="expression" dxfId="491" priority="215">
      <formula>COUNTIF(CountryALL,E263)=0</formula>
    </cfRule>
  </conditionalFormatting>
  <conditionalFormatting sqref="D263">
    <cfRule type="cellIs" dxfId="490" priority="214" operator="equal">
      <formula>""</formula>
    </cfRule>
  </conditionalFormatting>
  <conditionalFormatting sqref="P263">
    <cfRule type="expression" dxfId="489" priority="211">
      <formula>AND(H263="Student",M263&gt;60)</formula>
    </cfRule>
    <cfRule type="expression" dxfId="488" priority="212">
      <formula>AND(H263="Staff",M263&gt;90)</formula>
    </cfRule>
    <cfRule type="expression" dxfId="487" priority="213">
      <formula>M263&gt;(L263-K263)+1</formula>
    </cfRule>
  </conditionalFormatting>
  <conditionalFormatting sqref="R264">
    <cfRule type="containsText" dxfId="486" priority="210" operator="containsText" text="Error">
      <formula>NOT(ISERROR(SEARCH("Error",R264)))</formula>
    </cfRule>
  </conditionalFormatting>
  <conditionalFormatting sqref="E264">
    <cfRule type="expression" dxfId="485" priority="209">
      <formula>COUNTIF(CountryALL,E264)=0</formula>
    </cfRule>
  </conditionalFormatting>
  <conditionalFormatting sqref="D264">
    <cfRule type="cellIs" dxfId="484" priority="208" operator="equal">
      <formula>""</formula>
    </cfRule>
  </conditionalFormatting>
  <conditionalFormatting sqref="P264">
    <cfRule type="expression" dxfId="483" priority="205">
      <formula>AND(H264="Student",M264&gt;60)</formula>
    </cfRule>
    <cfRule type="expression" dxfId="482" priority="206">
      <formula>AND(H264="Staff",M264&gt;90)</formula>
    </cfRule>
    <cfRule type="expression" dxfId="481" priority="207">
      <formula>M264&gt;(L264-K264)+1</formula>
    </cfRule>
  </conditionalFormatting>
  <conditionalFormatting sqref="R265">
    <cfRule type="containsText" dxfId="480" priority="204" operator="containsText" text="Error">
      <formula>NOT(ISERROR(SEARCH("Error",R265)))</formula>
    </cfRule>
  </conditionalFormatting>
  <conditionalFormatting sqref="E265">
    <cfRule type="expression" dxfId="479" priority="203">
      <formula>COUNTIF(CountryALL,E265)=0</formula>
    </cfRule>
  </conditionalFormatting>
  <conditionalFormatting sqref="D265">
    <cfRule type="cellIs" dxfId="478" priority="202" operator="equal">
      <formula>""</formula>
    </cfRule>
  </conditionalFormatting>
  <conditionalFormatting sqref="P265">
    <cfRule type="expression" dxfId="477" priority="199">
      <formula>AND(H265="Student",M265&gt;60)</formula>
    </cfRule>
    <cfRule type="expression" dxfId="476" priority="200">
      <formula>AND(H265="Staff",M265&gt;90)</formula>
    </cfRule>
    <cfRule type="expression" dxfId="475" priority="201">
      <formula>M265&gt;(L265-K265)+1</formula>
    </cfRule>
  </conditionalFormatting>
  <conditionalFormatting sqref="R266">
    <cfRule type="containsText" dxfId="474" priority="198" operator="containsText" text="Error">
      <formula>NOT(ISERROR(SEARCH("Error",R266)))</formula>
    </cfRule>
  </conditionalFormatting>
  <conditionalFormatting sqref="E266">
    <cfRule type="expression" dxfId="473" priority="197">
      <formula>COUNTIF(CountryALL,E266)=0</formula>
    </cfRule>
  </conditionalFormatting>
  <conditionalFormatting sqref="D266">
    <cfRule type="cellIs" dxfId="472" priority="196" operator="equal">
      <formula>""</formula>
    </cfRule>
  </conditionalFormatting>
  <conditionalFormatting sqref="P266">
    <cfRule type="expression" dxfId="471" priority="193">
      <formula>AND(H266="Student",M266&gt;60)</formula>
    </cfRule>
    <cfRule type="expression" dxfId="470" priority="194">
      <formula>AND(H266="Staff",M266&gt;90)</formula>
    </cfRule>
    <cfRule type="expression" dxfId="469" priority="195">
      <formula>M266&gt;(L266-K266)+1</formula>
    </cfRule>
  </conditionalFormatting>
  <conditionalFormatting sqref="R267">
    <cfRule type="containsText" dxfId="468" priority="192" operator="containsText" text="Error">
      <formula>NOT(ISERROR(SEARCH("Error",R267)))</formula>
    </cfRule>
  </conditionalFormatting>
  <conditionalFormatting sqref="E267">
    <cfRule type="expression" dxfId="467" priority="191">
      <formula>COUNTIF(CountryALL,E267)=0</formula>
    </cfRule>
  </conditionalFormatting>
  <conditionalFormatting sqref="D267">
    <cfRule type="cellIs" dxfId="466" priority="190" operator="equal">
      <formula>""</formula>
    </cfRule>
  </conditionalFormatting>
  <conditionalFormatting sqref="P267">
    <cfRule type="expression" dxfId="465" priority="187">
      <formula>AND(H267="Student",M267&gt;60)</formula>
    </cfRule>
    <cfRule type="expression" dxfId="464" priority="188">
      <formula>AND(H267="Staff",M267&gt;90)</formula>
    </cfRule>
    <cfRule type="expression" dxfId="463" priority="189">
      <formula>M267&gt;(L267-K267)+1</formula>
    </cfRule>
  </conditionalFormatting>
  <conditionalFormatting sqref="R268">
    <cfRule type="containsText" dxfId="462" priority="186" operator="containsText" text="Error">
      <formula>NOT(ISERROR(SEARCH("Error",R268)))</formula>
    </cfRule>
  </conditionalFormatting>
  <conditionalFormatting sqref="E268">
    <cfRule type="expression" dxfId="461" priority="185">
      <formula>COUNTIF(CountryALL,E268)=0</formula>
    </cfRule>
  </conditionalFormatting>
  <conditionalFormatting sqref="D268">
    <cfRule type="cellIs" dxfId="460" priority="184" operator="equal">
      <formula>""</formula>
    </cfRule>
  </conditionalFormatting>
  <conditionalFormatting sqref="P268">
    <cfRule type="expression" dxfId="459" priority="181">
      <formula>AND(H268="Student",M268&gt;60)</formula>
    </cfRule>
    <cfRule type="expression" dxfId="458" priority="182">
      <formula>AND(H268="Staff",M268&gt;90)</formula>
    </cfRule>
    <cfRule type="expression" dxfId="457" priority="183">
      <formula>M268&gt;(L268-K268)+1</formula>
    </cfRule>
  </conditionalFormatting>
  <conditionalFormatting sqref="R269">
    <cfRule type="containsText" dxfId="456" priority="180" operator="containsText" text="Error">
      <formula>NOT(ISERROR(SEARCH("Error",R269)))</formula>
    </cfRule>
  </conditionalFormatting>
  <conditionalFormatting sqref="E269">
    <cfRule type="expression" dxfId="455" priority="179">
      <formula>COUNTIF(CountryALL,E269)=0</formula>
    </cfRule>
  </conditionalFormatting>
  <conditionalFormatting sqref="D269">
    <cfRule type="cellIs" dxfId="454" priority="178" operator="equal">
      <formula>""</formula>
    </cfRule>
  </conditionalFormatting>
  <conditionalFormatting sqref="P269">
    <cfRule type="expression" dxfId="453" priority="175">
      <formula>AND(H269="Student",M269&gt;60)</formula>
    </cfRule>
    <cfRule type="expression" dxfId="452" priority="176">
      <formula>AND(H269="Staff",M269&gt;90)</formula>
    </cfRule>
    <cfRule type="expression" dxfId="451" priority="177">
      <formula>M269&gt;(L269-K269)+1</formula>
    </cfRule>
  </conditionalFormatting>
  <conditionalFormatting sqref="R270">
    <cfRule type="containsText" dxfId="450" priority="174" operator="containsText" text="Error">
      <formula>NOT(ISERROR(SEARCH("Error",R270)))</formula>
    </cfRule>
  </conditionalFormatting>
  <conditionalFormatting sqref="E270">
    <cfRule type="expression" dxfId="449" priority="173">
      <formula>COUNTIF(CountryALL,E270)=0</formula>
    </cfRule>
  </conditionalFormatting>
  <conditionalFormatting sqref="D270">
    <cfRule type="cellIs" dxfId="448" priority="172" operator="equal">
      <formula>""</formula>
    </cfRule>
  </conditionalFormatting>
  <conditionalFormatting sqref="P270">
    <cfRule type="expression" dxfId="447" priority="169">
      <formula>AND(H270="Student",M270&gt;60)</formula>
    </cfRule>
    <cfRule type="expression" dxfId="446" priority="170">
      <formula>AND(H270="Staff",M270&gt;90)</formula>
    </cfRule>
    <cfRule type="expression" dxfId="445" priority="171">
      <formula>M270&gt;(L270-K270)+1</formula>
    </cfRule>
  </conditionalFormatting>
  <conditionalFormatting sqref="R271">
    <cfRule type="containsText" dxfId="444" priority="168" operator="containsText" text="Error">
      <formula>NOT(ISERROR(SEARCH("Error",R271)))</formula>
    </cfRule>
  </conditionalFormatting>
  <conditionalFormatting sqref="E271">
    <cfRule type="expression" dxfId="443" priority="167">
      <formula>COUNTIF(CountryALL,E271)=0</formula>
    </cfRule>
  </conditionalFormatting>
  <conditionalFormatting sqref="D271">
    <cfRule type="cellIs" dxfId="442" priority="166" operator="equal">
      <formula>""</formula>
    </cfRule>
  </conditionalFormatting>
  <conditionalFormatting sqref="P271">
    <cfRule type="expression" dxfId="441" priority="163">
      <formula>AND(H271="Student",M271&gt;60)</formula>
    </cfRule>
    <cfRule type="expression" dxfId="440" priority="164">
      <formula>AND(H271="Staff",M271&gt;90)</formula>
    </cfRule>
    <cfRule type="expression" dxfId="439" priority="165">
      <formula>M271&gt;(L271-K271)+1</formula>
    </cfRule>
  </conditionalFormatting>
  <conditionalFormatting sqref="R272">
    <cfRule type="containsText" dxfId="438" priority="162" operator="containsText" text="Error">
      <formula>NOT(ISERROR(SEARCH("Error",R272)))</formula>
    </cfRule>
  </conditionalFormatting>
  <conditionalFormatting sqref="E272">
    <cfRule type="expression" dxfId="437" priority="161">
      <formula>COUNTIF(CountryALL,E272)=0</formula>
    </cfRule>
  </conditionalFormatting>
  <conditionalFormatting sqref="D272">
    <cfRule type="cellIs" dxfId="436" priority="160" operator="equal">
      <formula>""</formula>
    </cfRule>
  </conditionalFormatting>
  <conditionalFormatting sqref="P272">
    <cfRule type="expression" dxfId="435" priority="157">
      <formula>AND(H272="Student",M272&gt;60)</formula>
    </cfRule>
    <cfRule type="expression" dxfId="434" priority="158">
      <formula>AND(H272="Staff",M272&gt;90)</formula>
    </cfRule>
    <cfRule type="expression" dxfId="433" priority="159">
      <formula>M272&gt;(L272-K272)+1</formula>
    </cfRule>
  </conditionalFormatting>
  <conditionalFormatting sqref="R273">
    <cfRule type="containsText" dxfId="432" priority="156" operator="containsText" text="Error">
      <formula>NOT(ISERROR(SEARCH("Error",R273)))</formula>
    </cfRule>
  </conditionalFormatting>
  <conditionalFormatting sqref="E273">
    <cfRule type="expression" dxfId="431" priority="155">
      <formula>COUNTIF(CountryALL,E273)=0</formula>
    </cfRule>
  </conditionalFormatting>
  <conditionalFormatting sqref="D273">
    <cfRule type="cellIs" dxfId="430" priority="154" operator="equal">
      <formula>""</formula>
    </cfRule>
  </conditionalFormatting>
  <conditionalFormatting sqref="P273">
    <cfRule type="expression" dxfId="429" priority="151">
      <formula>AND(H273="Student",M273&gt;60)</formula>
    </cfRule>
    <cfRule type="expression" dxfId="428" priority="152">
      <formula>AND(H273="Staff",M273&gt;90)</formula>
    </cfRule>
    <cfRule type="expression" dxfId="427" priority="153">
      <formula>M273&gt;(L273-K273)+1</formula>
    </cfRule>
  </conditionalFormatting>
  <conditionalFormatting sqref="R274">
    <cfRule type="containsText" dxfId="426" priority="150" operator="containsText" text="Error">
      <formula>NOT(ISERROR(SEARCH("Error",R274)))</formula>
    </cfRule>
  </conditionalFormatting>
  <conditionalFormatting sqref="E274">
    <cfRule type="expression" dxfId="425" priority="149">
      <formula>COUNTIF(CountryALL,E274)=0</formula>
    </cfRule>
  </conditionalFormatting>
  <conditionalFormatting sqref="D274">
    <cfRule type="cellIs" dxfId="424" priority="148" operator="equal">
      <formula>""</formula>
    </cfRule>
  </conditionalFormatting>
  <conditionalFormatting sqref="P274">
    <cfRule type="expression" dxfId="423" priority="145">
      <formula>AND(H274="Student",M274&gt;60)</formula>
    </cfRule>
    <cfRule type="expression" dxfId="422" priority="146">
      <formula>AND(H274="Staff",M274&gt;90)</formula>
    </cfRule>
    <cfRule type="expression" dxfId="421" priority="147">
      <formula>M274&gt;(L274-K274)+1</formula>
    </cfRule>
  </conditionalFormatting>
  <conditionalFormatting sqref="R275">
    <cfRule type="containsText" dxfId="420" priority="144" operator="containsText" text="Error">
      <formula>NOT(ISERROR(SEARCH("Error",R275)))</formula>
    </cfRule>
  </conditionalFormatting>
  <conditionalFormatting sqref="E275">
    <cfRule type="expression" dxfId="419" priority="143">
      <formula>COUNTIF(CountryALL,E275)=0</formula>
    </cfRule>
  </conditionalFormatting>
  <conditionalFormatting sqref="D275">
    <cfRule type="cellIs" dxfId="418" priority="142" operator="equal">
      <formula>""</formula>
    </cfRule>
  </conditionalFormatting>
  <conditionalFormatting sqref="P275">
    <cfRule type="expression" dxfId="417" priority="139">
      <formula>AND(H275="Student",M275&gt;60)</formula>
    </cfRule>
    <cfRule type="expression" dxfId="416" priority="140">
      <formula>AND(H275="Staff",M275&gt;90)</formula>
    </cfRule>
    <cfRule type="expression" dxfId="415" priority="141">
      <formula>M275&gt;(L275-K275)+1</formula>
    </cfRule>
  </conditionalFormatting>
  <conditionalFormatting sqref="R276">
    <cfRule type="containsText" dxfId="414" priority="138" operator="containsText" text="Error">
      <formula>NOT(ISERROR(SEARCH("Error",R276)))</formula>
    </cfRule>
  </conditionalFormatting>
  <conditionalFormatting sqref="E276">
    <cfRule type="expression" dxfId="413" priority="137">
      <formula>COUNTIF(CountryALL,E276)=0</formula>
    </cfRule>
  </conditionalFormatting>
  <conditionalFormatting sqref="D276">
    <cfRule type="cellIs" dxfId="412" priority="136" operator="equal">
      <formula>""</formula>
    </cfRule>
  </conditionalFormatting>
  <conditionalFormatting sqref="P276">
    <cfRule type="expression" dxfId="411" priority="133">
      <formula>AND(H276="Student",M276&gt;60)</formula>
    </cfRule>
    <cfRule type="expression" dxfId="410" priority="134">
      <formula>AND(H276="Staff",M276&gt;90)</formula>
    </cfRule>
    <cfRule type="expression" dxfId="409" priority="135">
      <formula>M276&gt;(L276-K276)+1</formula>
    </cfRule>
  </conditionalFormatting>
  <conditionalFormatting sqref="R277">
    <cfRule type="containsText" dxfId="408" priority="132" operator="containsText" text="Error">
      <formula>NOT(ISERROR(SEARCH("Error",R277)))</formula>
    </cfRule>
  </conditionalFormatting>
  <conditionalFormatting sqref="E277">
    <cfRule type="expression" dxfId="407" priority="131">
      <formula>COUNTIF(CountryALL,E277)=0</formula>
    </cfRule>
  </conditionalFormatting>
  <conditionalFormatting sqref="D277">
    <cfRule type="cellIs" dxfId="406" priority="130" operator="equal">
      <formula>""</formula>
    </cfRule>
  </conditionalFormatting>
  <conditionalFormatting sqref="P277">
    <cfRule type="expression" dxfId="405" priority="127">
      <formula>AND(H277="Student",M277&gt;60)</formula>
    </cfRule>
    <cfRule type="expression" dxfId="404" priority="128">
      <formula>AND(H277="Staff",M277&gt;90)</formula>
    </cfRule>
    <cfRule type="expression" dxfId="403" priority="129">
      <formula>M277&gt;(L277-K277)+1</formula>
    </cfRule>
  </conditionalFormatting>
  <conditionalFormatting sqref="R278">
    <cfRule type="containsText" dxfId="402" priority="126" operator="containsText" text="Error">
      <formula>NOT(ISERROR(SEARCH("Error",R278)))</formula>
    </cfRule>
  </conditionalFormatting>
  <conditionalFormatting sqref="E278">
    <cfRule type="expression" dxfId="401" priority="125">
      <formula>COUNTIF(CountryALL,E278)=0</formula>
    </cfRule>
  </conditionalFormatting>
  <conditionalFormatting sqref="D278">
    <cfRule type="cellIs" dxfId="400" priority="124" operator="equal">
      <formula>""</formula>
    </cfRule>
  </conditionalFormatting>
  <conditionalFormatting sqref="P278">
    <cfRule type="expression" dxfId="399" priority="121">
      <formula>AND(H278="Student",M278&gt;60)</formula>
    </cfRule>
    <cfRule type="expression" dxfId="398" priority="122">
      <formula>AND(H278="Staff",M278&gt;90)</formula>
    </cfRule>
    <cfRule type="expression" dxfId="397" priority="123">
      <formula>M278&gt;(L278-K278)+1</formula>
    </cfRule>
  </conditionalFormatting>
  <conditionalFormatting sqref="R279">
    <cfRule type="containsText" dxfId="396" priority="120" operator="containsText" text="Error">
      <formula>NOT(ISERROR(SEARCH("Error",R279)))</formula>
    </cfRule>
  </conditionalFormatting>
  <conditionalFormatting sqref="E279">
    <cfRule type="expression" dxfId="395" priority="119">
      <formula>COUNTIF(CountryALL,E279)=0</formula>
    </cfRule>
  </conditionalFormatting>
  <conditionalFormatting sqref="D279">
    <cfRule type="cellIs" dxfId="394" priority="118" operator="equal">
      <formula>""</formula>
    </cfRule>
  </conditionalFormatting>
  <conditionalFormatting sqref="P279">
    <cfRule type="expression" dxfId="393" priority="115">
      <formula>AND(H279="Student",M279&gt;60)</formula>
    </cfRule>
    <cfRule type="expression" dxfId="392" priority="116">
      <formula>AND(H279="Staff",M279&gt;90)</formula>
    </cfRule>
    <cfRule type="expression" dxfId="391" priority="117">
      <formula>M279&gt;(L279-K279)+1</formula>
    </cfRule>
  </conditionalFormatting>
  <conditionalFormatting sqref="R280">
    <cfRule type="containsText" dxfId="390" priority="114" operator="containsText" text="Error">
      <formula>NOT(ISERROR(SEARCH("Error",R280)))</formula>
    </cfRule>
  </conditionalFormatting>
  <conditionalFormatting sqref="E280">
    <cfRule type="expression" dxfId="389" priority="113">
      <formula>COUNTIF(CountryALL,E280)=0</formula>
    </cfRule>
  </conditionalFormatting>
  <conditionalFormatting sqref="D280">
    <cfRule type="cellIs" dxfId="388" priority="112" operator="equal">
      <formula>""</formula>
    </cfRule>
  </conditionalFormatting>
  <conditionalFormatting sqref="P280">
    <cfRule type="expression" dxfId="387" priority="109">
      <formula>AND(H280="Student",M280&gt;60)</formula>
    </cfRule>
    <cfRule type="expression" dxfId="386" priority="110">
      <formula>AND(H280="Staff",M280&gt;90)</formula>
    </cfRule>
    <cfRule type="expression" dxfId="385" priority="111">
      <formula>M280&gt;(L280-K280)+1</formula>
    </cfRule>
  </conditionalFormatting>
  <conditionalFormatting sqref="R281">
    <cfRule type="containsText" dxfId="384" priority="108" operator="containsText" text="Error">
      <formula>NOT(ISERROR(SEARCH("Error",R281)))</formula>
    </cfRule>
  </conditionalFormatting>
  <conditionalFormatting sqref="E281">
    <cfRule type="expression" dxfId="383" priority="107">
      <formula>COUNTIF(CountryALL,E281)=0</formula>
    </cfRule>
  </conditionalFormatting>
  <conditionalFormatting sqref="D281">
    <cfRule type="cellIs" dxfId="382" priority="106" operator="equal">
      <formula>""</formula>
    </cfRule>
  </conditionalFormatting>
  <conditionalFormatting sqref="P281">
    <cfRule type="expression" dxfId="381" priority="103">
      <formula>AND(H281="Student",M281&gt;60)</formula>
    </cfRule>
    <cfRule type="expression" dxfId="380" priority="104">
      <formula>AND(H281="Staff",M281&gt;90)</formula>
    </cfRule>
    <cfRule type="expression" dxfId="379" priority="105">
      <formula>M281&gt;(L281-K281)+1</formula>
    </cfRule>
  </conditionalFormatting>
  <conditionalFormatting sqref="R282">
    <cfRule type="containsText" dxfId="378" priority="102" operator="containsText" text="Error">
      <formula>NOT(ISERROR(SEARCH("Error",R282)))</formula>
    </cfRule>
  </conditionalFormatting>
  <conditionalFormatting sqref="E282">
    <cfRule type="expression" dxfId="377" priority="101">
      <formula>COUNTIF(CountryALL,E282)=0</formula>
    </cfRule>
  </conditionalFormatting>
  <conditionalFormatting sqref="D282">
    <cfRule type="cellIs" dxfId="376" priority="100" operator="equal">
      <formula>""</formula>
    </cfRule>
  </conditionalFormatting>
  <conditionalFormatting sqref="P282">
    <cfRule type="expression" dxfId="375" priority="97">
      <formula>AND(H282="Student",M282&gt;60)</formula>
    </cfRule>
    <cfRule type="expression" dxfId="374" priority="98">
      <formula>AND(H282="Staff",M282&gt;90)</formula>
    </cfRule>
    <cfRule type="expression" dxfId="373" priority="99">
      <formula>M282&gt;(L282-K282)+1</formula>
    </cfRule>
  </conditionalFormatting>
  <conditionalFormatting sqref="R283">
    <cfRule type="containsText" dxfId="372" priority="96" operator="containsText" text="Error">
      <formula>NOT(ISERROR(SEARCH("Error",R283)))</formula>
    </cfRule>
  </conditionalFormatting>
  <conditionalFormatting sqref="E283">
    <cfRule type="expression" dxfId="371" priority="95">
      <formula>COUNTIF(CountryALL,E283)=0</formula>
    </cfRule>
  </conditionalFormatting>
  <conditionalFormatting sqref="D283">
    <cfRule type="cellIs" dxfId="370" priority="94" operator="equal">
      <formula>""</formula>
    </cfRule>
  </conditionalFormatting>
  <conditionalFormatting sqref="P283">
    <cfRule type="expression" dxfId="369" priority="91">
      <formula>AND(H283="Student",M283&gt;60)</formula>
    </cfRule>
    <cfRule type="expression" dxfId="368" priority="92">
      <formula>AND(H283="Staff",M283&gt;90)</formula>
    </cfRule>
    <cfRule type="expression" dxfId="367" priority="93">
      <formula>M283&gt;(L283-K283)+1</formula>
    </cfRule>
  </conditionalFormatting>
  <conditionalFormatting sqref="R284">
    <cfRule type="containsText" dxfId="366" priority="90" operator="containsText" text="Error">
      <formula>NOT(ISERROR(SEARCH("Error",R284)))</formula>
    </cfRule>
  </conditionalFormatting>
  <conditionalFormatting sqref="E284">
    <cfRule type="expression" dxfId="365" priority="89">
      <formula>COUNTIF(CountryALL,E284)=0</formula>
    </cfRule>
  </conditionalFormatting>
  <conditionalFormatting sqref="D284">
    <cfRule type="cellIs" dxfId="364" priority="88" operator="equal">
      <formula>""</formula>
    </cfRule>
  </conditionalFormatting>
  <conditionalFormatting sqref="P284">
    <cfRule type="expression" dxfId="363" priority="85">
      <formula>AND(H284="Student",M284&gt;60)</formula>
    </cfRule>
    <cfRule type="expression" dxfId="362" priority="86">
      <formula>AND(H284="Staff",M284&gt;90)</formula>
    </cfRule>
    <cfRule type="expression" dxfId="361" priority="87">
      <formula>M284&gt;(L284-K284)+1</formula>
    </cfRule>
  </conditionalFormatting>
  <conditionalFormatting sqref="R285">
    <cfRule type="containsText" dxfId="360" priority="84" operator="containsText" text="Error">
      <formula>NOT(ISERROR(SEARCH("Error",R285)))</formula>
    </cfRule>
  </conditionalFormatting>
  <conditionalFormatting sqref="E285">
    <cfRule type="expression" dxfId="359" priority="83">
      <formula>COUNTIF(CountryALL,E285)=0</formula>
    </cfRule>
  </conditionalFormatting>
  <conditionalFormatting sqref="D285">
    <cfRule type="cellIs" dxfId="358" priority="82" operator="equal">
      <formula>""</formula>
    </cfRule>
  </conditionalFormatting>
  <conditionalFormatting sqref="P285">
    <cfRule type="expression" dxfId="357" priority="79">
      <formula>AND(H285="Student",M285&gt;60)</formula>
    </cfRule>
    <cfRule type="expression" dxfId="356" priority="80">
      <formula>AND(H285="Staff",M285&gt;90)</formula>
    </cfRule>
    <cfRule type="expression" dxfId="355" priority="81">
      <formula>M285&gt;(L285-K285)+1</formula>
    </cfRule>
  </conditionalFormatting>
  <conditionalFormatting sqref="R286">
    <cfRule type="containsText" dxfId="354" priority="78" operator="containsText" text="Error">
      <formula>NOT(ISERROR(SEARCH("Error",R286)))</formula>
    </cfRule>
  </conditionalFormatting>
  <conditionalFormatting sqref="E286">
    <cfRule type="expression" dxfId="353" priority="77">
      <formula>COUNTIF(CountryALL,E286)=0</formula>
    </cfRule>
  </conditionalFormatting>
  <conditionalFormatting sqref="D286">
    <cfRule type="cellIs" dxfId="352" priority="76" operator="equal">
      <formula>""</formula>
    </cfRule>
  </conditionalFormatting>
  <conditionalFormatting sqref="P286">
    <cfRule type="expression" dxfId="351" priority="73">
      <formula>AND(H286="Student",M286&gt;60)</formula>
    </cfRule>
    <cfRule type="expression" dxfId="350" priority="74">
      <formula>AND(H286="Staff",M286&gt;90)</formula>
    </cfRule>
    <cfRule type="expression" dxfId="349" priority="75">
      <formula>M286&gt;(L286-K286)+1</formula>
    </cfRule>
  </conditionalFormatting>
  <conditionalFormatting sqref="R287">
    <cfRule type="containsText" dxfId="348" priority="72" operator="containsText" text="Error">
      <formula>NOT(ISERROR(SEARCH("Error",R287)))</formula>
    </cfRule>
  </conditionalFormatting>
  <conditionalFormatting sqref="E287">
    <cfRule type="expression" dxfId="347" priority="71">
      <formula>COUNTIF(CountryALL,E287)=0</formula>
    </cfRule>
  </conditionalFormatting>
  <conditionalFormatting sqref="D287">
    <cfRule type="cellIs" dxfId="346" priority="70" operator="equal">
      <formula>""</formula>
    </cfRule>
  </conditionalFormatting>
  <conditionalFormatting sqref="P287">
    <cfRule type="expression" dxfId="345" priority="67">
      <formula>AND(H287="Student",M287&gt;60)</formula>
    </cfRule>
    <cfRule type="expression" dxfId="344" priority="68">
      <formula>AND(H287="Staff",M287&gt;90)</formula>
    </cfRule>
    <cfRule type="expression" dxfId="343" priority="69">
      <formula>M287&gt;(L287-K287)+1</formula>
    </cfRule>
  </conditionalFormatting>
  <conditionalFormatting sqref="R288">
    <cfRule type="containsText" dxfId="342" priority="66" operator="containsText" text="Error">
      <formula>NOT(ISERROR(SEARCH("Error",R288)))</formula>
    </cfRule>
  </conditionalFormatting>
  <conditionalFormatting sqref="E288">
    <cfRule type="expression" dxfId="341" priority="65">
      <formula>COUNTIF(CountryALL,E288)=0</formula>
    </cfRule>
  </conditionalFormatting>
  <conditionalFormatting sqref="D288">
    <cfRule type="cellIs" dxfId="340" priority="64" operator="equal">
      <formula>""</formula>
    </cfRule>
  </conditionalFormatting>
  <conditionalFormatting sqref="P288">
    <cfRule type="expression" dxfId="339" priority="61">
      <formula>AND(H288="Student",M288&gt;60)</formula>
    </cfRule>
    <cfRule type="expression" dxfId="338" priority="62">
      <formula>AND(H288="Staff",M288&gt;90)</formula>
    </cfRule>
    <cfRule type="expression" dxfId="337" priority="63">
      <formula>M288&gt;(L288-K288)+1</formula>
    </cfRule>
  </conditionalFormatting>
  <conditionalFormatting sqref="R289">
    <cfRule type="containsText" dxfId="336" priority="60" operator="containsText" text="Error">
      <formula>NOT(ISERROR(SEARCH("Error",R289)))</formula>
    </cfRule>
  </conditionalFormatting>
  <conditionalFormatting sqref="E289">
    <cfRule type="expression" dxfId="335" priority="59">
      <formula>COUNTIF(CountryALL,E289)=0</formula>
    </cfRule>
  </conditionalFormatting>
  <conditionalFormatting sqref="D289">
    <cfRule type="cellIs" dxfId="334" priority="58" operator="equal">
      <formula>""</formula>
    </cfRule>
  </conditionalFormatting>
  <conditionalFormatting sqref="P289">
    <cfRule type="expression" dxfId="333" priority="55">
      <formula>AND(H289="Student",M289&gt;60)</formula>
    </cfRule>
    <cfRule type="expression" dxfId="332" priority="56">
      <formula>AND(H289="Staff",M289&gt;90)</formula>
    </cfRule>
    <cfRule type="expression" dxfId="331" priority="57">
      <formula>M289&gt;(L289-K289)+1</formula>
    </cfRule>
  </conditionalFormatting>
  <conditionalFormatting sqref="R290">
    <cfRule type="containsText" dxfId="330" priority="54" operator="containsText" text="Error">
      <formula>NOT(ISERROR(SEARCH("Error",R290)))</formula>
    </cfRule>
  </conditionalFormatting>
  <conditionalFormatting sqref="E290">
    <cfRule type="expression" dxfId="329" priority="53">
      <formula>COUNTIF(CountryALL,E290)=0</formula>
    </cfRule>
  </conditionalFormatting>
  <conditionalFormatting sqref="D290">
    <cfRule type="cellIs" dxfId="328" priority="52" operator="equal">
      <formula>""</formula>
    </cfRule>
  </conditionalFormatting>
  <conditionalFormatting sqref="P290">
    <cfRule type="expression" dxfId="327" priority="49">
      <formula>AND(H290="Student",M290&gt;60)</formula>
    </cfRule>
    <cfRule type="expression" dxfId="326" priority="50">
      <formula>AND(H290="Staff",M290&gt;90)</formula>
    </cfRule>
    <cfRule type="expression" dxfId="325" priority="51">
      <formula>M290&gt;(L290-K290)+1</formula>
    </cfRule>
  </conditionalFormatting>
  <conditionalFormatting sqref="R291">
    <cfRule type="containsText" dxfId="324" priority="48" operator="containsText" text="Error">
      <formula>NOT(ISERROR(SEARCH("Error",R291)))</formula>
    </cfRule>
  </conditionalFormatting>
  <conditionalFormatting sqref="E291">
    <cfRule type="expression" dxfId="323" priority="47">
      <formula>COUNTIF(CountryALL,E291)=0</formula>
    </cfRule>
  </conditionalFormatting>
  <conditionalFormatting sqref="D291">
    <cfRule type="cellIs" dxfId="322" priority="46" operator="equal">
      <formula>""</formula>
    </cfRule>
  </conditionalFormatting>
  <conditionalFormatting sqref="P291">
    <cfRule type="expression" dxfId="321" priority="43">
      <formula>AND(H291="Student",M291&gt;60)</formula>
    </cfRule>
    <cfRule type="expression" dxfId="320" priority="44">
      <formula>AND(H291="Staff",M291&gt;90)</formula>
    </cfRule>
    <cfRule type="expression" dxfId="319" priority="45">
      <formula>M291&gt;(L291-K291)+1</formula>
    </cfRule>
  </conditionalFormatting>
  <conditionalFormatting sqref="R292">
    <cfRule type="containsText" dxfId="318" priority="42" operator="containsText" text="Error">
      <formula>NOT(ISERROR(SEARCH("Error",R292)))</formula>
    </cfRule>
  </conditionalFormatting>
  <conditionalFormatting sqref="E292">
    <cfRule type="expression" dxfId="317" priority="41">
      <formula>COUNTIF(CountryALL,E292)=0</formula>
    </cfRule>
  </conditionalFormatting>
  <conditionalFormatting sqref="D292">
    <cfRule type="cellIs" dxfId="316" priority="40" operator="equal">
      <formula>""</formula>
    </cfRule>
  </conditionalFormatting>
  <conditionalFormatting sqref="P292">
    <cfRule type="expression" dxfId="315" priority="37">
      <formula>AND(H292="Student",M292&gt;60)</formula>
    </cfRule>
    <cfRule type="expression" dxfId="314" priority="38">
      <formula>AND(H292="Staff",M292&gt;90)</formula>
    </cfRule>
    <cfRule type="expression" dxfId="313" priority="39">
      <formula>M292&gt;(L292-K292)+1</formula>
    </cfRule>
  </conditionalFormatting>
  <conditionalFormatting sqref="R293">
    <cfRule type="containsText" dxfId="312" priority="36" operator="containsText" text="Error">
      <formula>NOT(ISERROR(SEARCH("Error",R293)))</formula>
    </cfRule>
  </conditionalFormatting>
  <conditionalFormatting sqref="E293">
    <cfRule type="expression" dxfId="311" priority="35">
      <formula>COUNTIF(CountryALL,E293)=0</formula>
    </cfRule>
  </conditionalFormatting>
  <conditionalFormatting sqref="D293">
    <cfRule type="cellIs" dxfId="310" priority="34" operator="equal">
      <formula>""</formula>
    </cfRule>
  </conditionalFormatting>
  <conditionalFormatting sqref="P293">
    <cfRule type="expression" dxfId="309" priority="31">
      <formula>AND(H293="Student",M293&gt;60)</formula>
    </cfRule>
    <cfRule type="expression" dxfId="308" priority="32">
      <formula>AND(H293="Staff",M293&gt;90)</formula>
    </cfRule>
    <cfRule type="expression" dxfId="307" priority="33">
      <formula>M293&gt;(L293-K293)+1</formula>
    </cfRule>
  </conditionalFormatting>
  <conditionalFormatting sqref="R294">
    <cfRule type="containsText" dxfId="306" priority="30" operator="containsText" text="Error">
      <formula>NOT(ISERROR(SEARCH("Error",R294)))</formula>
    </cfRule>
  </conditionalFormatting>
  <conditionalFormatting sqref="E294">
    <cfRule type="expression" dxfId="305" priority="29">
      <formula>COUNTIF(CountryALL,E294)=0</formula>
    </cfRule>
  </conditionalFormatting>
  <conditionalFormatting sqref="D294">
    <cfRule type="cellIs" dxfId="304" priority="28" operator="equal">
      <formula>""</formula>
    </cfRule>
  </conditionalFormatting>
  <conditionalFormatting sqref="P294">
    <cfRule type="expression" dxfId="303" priority="25">
      <formula>AND(H294="Student",M294&gt;60)</formula>
    </cfRule>
    <cfRule type="expression" dxfId="302" priority="26">
      <formula>AND(H294="Staff",M294&gt;90)</formula>
    </cfRule>
    <cfRule type="expression" dxfId="301" priority="27">
      <formula>M294&gt;(L294-K294)+1</formula>
    </cfRule>
  </conditionalFormatting>
  <conditionalFormatting sqref="R298">
    <cfRule type="containsText" dxfId="300" priority="24" operator="containsText" text="Error">
      <formula>NOT(ISERROR(SEARCH("Error",R298)))</formula>
    </cfRule>
  </conditionalFormatting>
  <conditionalFormatting sqref="E298">
    <cfRule type="expression" dxfId="299" priority="23">
      <formula>COUNTIF(CountryALL,E298)=0</formula>
    </cfRule>
  </conditionalFormatting>
  <conditionalFormatting sqref="D298">
    <cfRule type="cellIs" dxfId="298" priority="22" operator="equal">
      <formula>""</formula>
    </cfRule>
  </conditionalFormatting>
  <conditionalFormatting sqref="P298">
    <cfRule type="expression" dxfId="297" priority="19">
      <formula>AND(H298="Student",M298&gt;60)</formula>
    </cfRule>
    <cfRule type="expression" dxfId="296" priority="20">
      <formula>AND(H298="Staff",M298&gt;90)</formula>
    </cfRule>
    <cfRule type="expression" dxfId="295" priority="21">
      <formula>M298&gt;(L298-K298)+1</formula>
    </cfRule>
  </conditionalFormatting>
  <conditionalFormatting sqref="R295">
    <cfRule type="containsText" dxfId="294" priority="18" operator="containsText" text="Error">
      <formula>NOT(ISERROR(SEARCH("Error",R295)))</formula>
    </cfRule>
  </conditionalFormatting>
  <conditionalFormatting sqref="E295">
    <cfRule type="expression" dxfId="293" priority="17">
      <formula>COUNTIF(CountryALL,E295)=0</formula>
    </cfRule>
  </conditionalFormatting>
  <conditionalFormatting sqref="D295">
    <cfRule type="cellIs" dxfId="292" priority="16" operator="equal">
      <formula>""</formula>
    </cfRule>
  </conditionalFormatting>
  <conditionalFormatting sqref="P295">
    <cfRule type="expression" dxfId="291" priority="13">
      <formula>AND(H295="Student",M295&gt;60)</formula>
    </cfRule>
    <cfRule type="expression" dxfId="290" priority="14">
      <formula>AND(H295="Staff",M295&gt;90)</formula>
    </cfRule>
    <cfRule type="expression" dxfId="289" priority="15">
      <formula>M295&gt;(L295-K295)+1</formula>
    </cfRule>
  </conditionalFormatting>
  <conditionalFormatting sqref="R296">
    <cfRule type="containsText" dxfId="288" priority="12" operator="containsText" text="Error">
      <formula>NOT(ISERROR(SEARCH("Error",R296)))</formula>
    </cfRule>
  </conditionalFormatting>
  <conditionalFormatting sqref="E296">
    <cfRule type="expression" dxfId="287" priority="11">
      <formula>COUNTIF(CountryALL,E296)=0</formula>
    </cfRule>
  </conditionalFormatting>
  <conditionalFormatting sqref="D296">
    <cfRule type="cellIs" dxfId="286" priority="10" operator="equal">
      <formula>""</formula>
    </cfRule>
  </conditionalFormatting>
  <conditionalFormatting sqref="P296">
    <cfRule type="expression" dxfId="285" priority="7">
      <formula>AND(H296="Student",M296&gt;60)</formula>
    </cfRule>
    <cfRule type="expression" dxfId="284" priority="8">
      <formula>AND(H296="Staff",M296&gt;90)</formula>
    </cfRule>
    <cfRule type="expression" dxfId="283" priority="9">
      <formula>M296&gt;(L296-K296)+1</formula>
    </cfRule>
  </conditionalFormatting>
  <conditionalFormatting sqref="R297">
    <cfRule type="containsText" dxfId="282" priority="6" operator="containsText" text="Error">
      <formula>NOT(ISERROR(SEARCH("Error",R297)))</formula>
    </cfRule>
  </conditionalFormatting>
  <conditionalFormatting sqref="E297">
    <cfRule type="expression" dxfId="281" priority="5">
      <formula>COUNTIF(CountryALL,E297)=0</formula>
    </cfRule>
  </conditionalFormatting>
  <conditionalFormatting sqref="D297">
    <cfRule type="cellIs" dxfId="280" priority="4" operator="equal">
      <formula>""</formula>
    </cfRule>
  </conditionalFormatting>
  <conditionalFormatting sqref="P297">
    <cfRule type="expression" dxfId="279" priority="1">
      <formula>AND(H297="Student",M297&gt;60)</formula>
    </cfRule>
    <cfRule type="expression" dxfId="278" priority="2">
      <formula>AND(H297="Staff",M297&gt;90)</formula>
    </cfRule>
    <cfRule type="expression" dxfId="277" priority="3">
      <formula>M297&gt;(L297-K297)+1</formula>
    </cfRule>
  </conditionalFormatting>
  <dataValidations xWindow="125" yWindow="467" count="11">
    <dataValidation allowBlank="1" showInputMessage="1" errorTitle="Warning: Max Ceilings exceeded" error="Please be aware that this exceed the &quot;Ceilings&quot; for the maximum amounts for staff cost by country" sqref="O8:O300"/>
    <dataValidation allowBlank="1" showInputMessage="1" showErrorMessage="1" error="Please encode City and Country of Destination" prompt="Please encode City and Country of Destination" sqref="J8:J300"/>
    <dataValidation allowBlank="1" showInputMessage="1" showErrorMessage="1" error="Please encode City and Country of Departure" prompt="Please encode City and Country of Departure" sqref="I8:I300"/>
    <dataValidation type="list" allowBlank="1" showInputMessage="1" showErrorMessage="1" error="Click arrow to select Category" prompt="Click arrow to select Category" sqref="H8:H300">
      <formula1>Category2</formula1>
    </dataValidation>
    <dataValidation type="list" allowBlank="1" showInputMessage="1" showErrorMessage="1" error="Click arrow to select Work Package" prompt="Click arrow to select Work Package" sqref="B8:B300">
      <formula1>WorkPackage</formula1>
    </dataValidation>
    <dataValidation type="list" allowBlank="1" showInputMessage="1" showErrorMessage="1" error="Click arrow to select Partner N°" prompt="Click arrow to select Partner N°" sqref="C8:C300">
      <formula1>PartnerN°</formula1>
    </dataValidation>
    <dataValidation allowBlank="1" showInputMessage="1" showErrorMessage="1" error="Please encode the name of the person travelling" prompt="Please encode the name of the person travelling" sqref="G8:G300"/>
    <dataValidation type="date" allowBlank="1" showInputMessage="1" showErrorMessage="1" error="Please encode date (format must be dd/mm/yy)" prompt="Please encode date (format must be dd/mm/yy)" sqref="K8:L300">
      <formula1>36526</formula1>
      <formula2>55153</formula2>
    </dataValidation>
    <dataValidation allowBlank="1" showInputMessage="1" showErrorMessage="1" error="Please encode supporting document ref." prompt="Please encode supporting document ref." sqref="F8:F300"/>
    <dataValidation type="whole" allowBlank="1" showInputMessage="1" showErrorMessage="1" error="Please encode distance in kilometers (no decimals)" prompt="Please encode distance in kilometers (no decimals)" sqref="N8:N300">
      <formula1>0</formula1>
      <formula2>1000000</formula2>
    </dataValidation>
    <dataValidation type="custom" allowBlank="1" showInputMessage="1" showErrorMessage="1" error="Please encode number of days (max 90 days for student and staff - whole number only)" prompt="Please encode number of days (max 90 days for student and staff - whole number only)" sqref="M8:M300">
      <formula1>M8=INT(M8*1)/1</formula1>
    </dataValidation>
  </dataValidations>
  <printOptions horizontalCentered="1"/>
  <pageMargins left="0.23622047244094491" right="0.23622047244094491" top="0.39370078740157483" bottom="0.94488188976377963" header="0.31496062992125984" footer="0.31496062992125984"/>
  <pageSetup paperSize="9" scale="3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53" r:id="rId4" name="Button 1">
              <controlPr defaultSize="0" print="0" autoFill="0" autoPict="0" macro="[0]!AddRow">
                <anchor moveWithCells="1" sizeWithCells="1">
                  <from>
                    <xdr:col>1</xdr:col>
                    <xdr:colOff>68580</xdr:colOff>
                    <xdr:row>1</xdr:row>
                    <xdr:rowOff>99060</xdr:rowOff>
                  </from>
                  <to>
                    <xdr:col>1</xdr:col>
                    <xdr:colOff>1645920</xdr:colOff>
                    <xdr:row>1</xdr:row>
                    <xdr:rowOff>457200</xdr:rowOff>
                  </to>
                </anchor>
              </controlPr>
            </control>
          </mc:Choice>
        </mc:AlternateContent>
        <mc:AlternateContent xmlns:mc="http://schemas.openxmlformats.org/markup-compatibility/2006">
          <mc:Choice Requires="x14">
            <control shapeId="5154" r:id="rId5" name="Button 2">
              <controlPr defaultSize="0" print="0" autoFill="0" autoPict="0" macro="[0]!DeleteRow">
                <anchor moveWithCells="1" sizeWithCells="1">
                  <from>
                    <xdr:col>1</xdr:col>
                    <xdr:colOff>1722120</xdr:colOff>
                    <xdr:row>1</xdr:row>
                    <xdr:rowOff>99060</xdr:rowOff>
                  </from>
                  <to>
                    <xdr:col>2</xdr:col>
                    <xdr:colOff>449580</xdr:colOff>
                    <xdr:row>1</xdr:row>
                    <xdr:rowOff>457200</xdr:rowOff>
                  </to>
                </anchor>
              </controlPr>
            </control>
          </mc:Choice>
        </mc:AlternateContent>
        <mc:AlternateContent xmlns:mc="http://schemas.openxmlformats.org/markup-compatibility/2006">
          <mc:Choice Requires="x14">
            <control shapeId="5158" r:id="rId6" name="Button 3">
              <controlPr defaultSize="0" print="0" autoFill="0" autoPict="0" macro="[0]!DuplicateRow">
                <anchor moveWithCells="1">
                  <from>
                    <xdr:col>2</xdr:col>
                    <xdr:colOff>525780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5159" r:id="rId7" name="Button 4">
              <controlPr defaultSize="0" print="0" autoFill="0" autoPict="0" macro="[0]!Distance">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3" tint="0.39997558519241921"/>
    <pageSetUpPr fitToPage="1"/>
  </sheetPr>
  <dimension ref="B1:O31"/>
  <sheetViews>
    <sheetView showGridLines="0" zoomScale="60" zoomScaleNormal="60" zoomScaleSheetLayoutView="55" workbookViewId="0">
      <pane ySplit="8" topLeftCell="A17" activePane="bottomLeft" state="frozen"/>
      <selection pane="bottomLeft" activeCell="N28" sqref="N28:N29"/>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7" width="20.6640625" style="5" customWidth="1"/>
    <col min="8" max="8" width="50.6640625" style="5" customWidth="1"/>
    <col min="9" max="9" width="35.6640625" style="5" customWidth="1"/>
    <col min="10" max="14" width="20.6640625" style="5" customWidth="1"/>
    <col min="15" max="15" width="11.33203125" style="5" bestFit="1" customWidth="1"/>
    <col min="16" max="16" width="1.6640625" style="5" customWidth="1"/>
    <col min="17" max="16384" width="9.109375" style="5"/>
  </cols>
  <sheetData>
    <row r="1" spans="2:15" ht="8.1" customHeight="1" x14ac:dyDescent="0.35"/>
    <row r="2" spans="2:15" s="8" customFormat="1" ht="39.9" customHeight="1" x14ac:dyDescent="0.35">
      <c r="B2" s="255" t="s">
        <v>171</v>
      </c>
      <c r="C2" s="255"/>
      <c r="D2" s="255"/>
      <c r="E2" s="255"/>
      <c r="F2" s="255"/>
      <c r="G2" s="255"/>
      <c r="H2" s="255"/>
      <c r="I2" s="255"/>
      <c r="J2" s="255"/>
      <c r="K2" s="255"/>
      <c r="L2" s="255"/>
      <c r="M2" s="255"/>
      <c r="N2" s="255"/>
      <c r="O2" s="255"/>
    </row>
    <row r="3" spans="2:15" s="8" customFormat="1" ht="8.1" customHeight="1" x14ac:dyDescent="0.35">
      <c r="B3" s="22"/>
      <c r="N3" s="73"/>
      <c r="O3" s="20"/>
    </row>
    <row r="4" spans="2:15" s="8" customFormat="1" ht="20.100000000000001" customHeight="1" x14ac:dyDescent="0.35">
      <c r="B4" s="252" t="s">
        <v>170</v>
      </c>
      <c r="C4" s="252"/>
      <c r="D4" s="253">
        <f>SUMIF(O:O,"&lt;&gt;Error",N:N)</f>
        <v>40064.71</v>
      </c>
      <c r="E4" s="256" t="str">
        <f>IF(D4&gt;ROUND('Final financial statement'!D15*1.1,2),"Exceeds Grant Awarded + 10%","")</f>
        <v/>
      </c>
      <c r="N4" s="73"/>
      <c r="O4" s="20"/>
    </row>
    <row r="5" spans="2:15" s="8" customFormat="1" ht="20.100000000000001" customHeight="1" x14ac:dyDescent="0.35">
      <c r="B5" s="252"/>
      <c r="C5" s="252"/>
      <c r="D5" s="253"/>
      <c r="E5" s="256"/>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362</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 t="shared" ref="D8:D31" si="0">IFERROR(IF(VLOOKUP(C8,PartnerN°Ref,2,FALSE)=0,"",VLOOKUP(C8,PartnerN°Ref,2,FALSE)),"")</f>
        <v/>
      </c>
      <c r="E8" s="141" t="str">
        <f t="shared" ref="E8:E31" si="1">IFERROR(IF(VLOOKUP(C8,PartnerN°Ref,3,FALSE)=0,"",VLOOKUP(C8,PartnerN°Ref,3,FALSE)),"")</f>
        <v/>
      </c>
      <c r="F8" s="139"/>
      <c r="G8" s="75"/>
      <c r="H8" s="139"/>
      <c r="I8" s="139"/>
      <c r="J8" s="25"/>
      <c r="K8" s="138"/>
      <c r="L8" s="25"/>
      <c r="M8" s="140" t="str">
        <f t="shared" ref="M8:M31" si="2">IFERROR(ROUND(K8/N8,5),"")</f>
        <v/>
      </c>
      <c r="N8" s="72">
        <v>0</v>
      </c>
      <c r="O8" s="26" t="str">
        <f t="shared" ref="O8:O31" si="3">IF(OR(COUNTBLANK(B8:N8)&gt;0,COUNTIF(WorkPackage,B8)=0,COUNTIF(PartnerN°,C8)=0,COUNTIF(CountryEligEquip,E8)=0,COUNTIF(VATTAXES,J8)=0,ISNUMBER(N8)=FALSE,IF(ISNUMBER(N8)=TRUE,N8=INT(N8*100)/100=FALSE)),"Error","")</f>
        <v>Error</v>
      </c>
    </row>
    <row r="9" spans="2:15" s="30" customFormat="1" ht="36" x14ac:dyDescent="0.3">
      <c r="B9" s="139" t="s">
        <v>160</v>
      </c>
      <c r="C9" s="25" t="s">
        <v>7</v>
      </c>
      <c r="D9" s="141" t="str">
        <f t="shared" si="0"/>
        <v>Kibbutzim College of Education, Technology and Arts</v>
      </c>
      <c r="E9" s="141" t="str">
        <f t="shared" si="1"/>
        <v>Israel</v>
      </c>
      <c r="F9" s="139" t="s">
        <v>564</v>
      </c>
      <c r="G9" s="75">
        <v>42738</v>
      </c>
      <c r="H9" s="139" t="s">
        <v>565</v>
      </c>
      <c r="I9" s="139" t="s">
        <v>566</v>
      </c>
      <c r="J9" s="25" t="s">
        <v>220</v>
      </c>
      <c r="K9" s="138">
        <f>11934/2</f>
        <v>5967</v>
      </c>
      <c r="L9" s="25" t="s">
        <v>567</v>
      </c>
      <c r="M9" s="140">
        <f t="shared" si="2"/>
        <v>4.0226199999999999</v>
      </c>
      <c r="N9" s="72">
        <v>1483.36</v>
      </c>
      <c r="O9" s="26" t="str">
        <f t="shared" si="3"/>
        <v/>
      </c>
    </row>
    <row r="10" spans="2:15" s="30" customFormat="1" ht="36" x14ac:dyDescent="0.3">
      <c r="B10" s="139" t="s">
        <v>160</v>
      </c>
      <c r="C10" s="25" t="s">
        <v>7</v>
      </c>
      <c r="D10" s="141" t="str">
        <f t="shared" si="0"/>
        <v>Kibbutzim College of Education, Technology and Arts</v>
      </c>
      <c r="E10" s="141" t="str">
        <f t="shared" si="1"/>
        <v>Israel</v>
      </c>
      <c r="F10" s="139" t="s">
        <v>568</v>
      </c>
      <c r="G10" s="75">
        <v>42774</v>
      </c>
      <c r="H10" s="139" t="s">
        <v>569</v>
      </c>
      <c r="I10" s="139" t="s">
        <v>570</v>
      </c>
      <c r="J10" s="25" t="s">
        <v>220</v>
      </c>
      <c r="K10" s="138">
        <v>6308.57</v>
      </c>
      <c r="L10" s="25" t="s">
        <v>567</v>
      </c>
      <c r="M10" s="140">
        <f t="shared" si="2"/>
        <v>4.0225999999999997</v>
      </c>
      <c r="N10" s="72">
        <v>1568.28</v>
      </c>
      <c r="O10" s="26" t="str">
        <f t="shared" si="3"/>
        <v/>
      </c>
    </row>
    <row r="11" spans="2:15" s="30" customFormat="1" ht="36" x14ac:dyDescent="0.3">
      <c r="B11" s="139" t="s">
        <v>160</v>
      </c>
      <c r="C11" s="25" t="s">
        <v>7</v>
      </c>
      <c r="D11" s="141" t="str">
        <f t="shared" si="0"/>
        <v>Kibbutzim College of Education, Technology and Arts</v>
      </c>
      <c r="E11" s="141" t="str">
        <f t="shared" si="1"/>
        <v>Israel</v>
      </c>
      <c r="F11" s="139" t="s">
        <v>571</v>
      </c>
      <c r="G11" s="75">
        <v>42680</v>
      </c>
      <c r="H11" s="139" t="s">
        <v>572</v>
      </c>
      <c r="I11" s="139" t="s">
        <v>573</v>
      </c>
      <c r="J11" s="25" t="s">
        <v>220</v>
      </c>
      <c r="K11" s="138">
        <f>42000/20*6</f>
        <v>12600</v>
      </c>
      <c r="L11" s="25" t="s">
        <v>567</v>
      </c>
      <c r="M11" s="140">
        <f t="shared" si="2"/>
        <v>4.0225999999999997</v>
      </c>
      <c r="N11" s="72">
        <v>3132.3</v>
      </c>
      <c r="O11" s="26" t="str">
        <f t="shared" si="3"/>
        <v/>
      </c>
    </row>
    <row r="12" spans="2:15" s="30" customFormat="1" ht="36" x14ac:dyDescent="0.3">
      <c r="B12" s="139" t="s">
        <v>160</v>
      </c>
      <c r="C12" s="25" t="s">
        <v>7</v>
      </c>
      <c r="D12" s="141" t="str">
        <f t="shared" si="0"/>
        <v>Kibbutzim College of Education, Technology and Arts</v>
      </c>
      <c r="E12" s="141" t="str">
        <f t="shared" si="1"/>
        <v>Israel</v>
      </c>
      <c r="F12" s="139" t="s">
        <v>574</v>
      </c>
      <c r="G12" s="75">
        <v>42680</v>
      </c>
      <c r="H12" s="139" t="s">
        <v>575</v>
      </c>
      <c r="I12" s="139" t="s">
        <v>576</v>
      </c>
      <c r="J12" s="25" t="s">
        <v>220</v>
      </c>
      <c r="K12" s="138">
        <v>5050</v>
      </c>
      <c r="L12" s="25" t="s">
        <v>567</v>
      </c>
      <c r="M12" s="140">
        <f t="shared" si="2"/>
        <v>4.0226199999999999</v>
      </c>
      <c r="N12" s="72">
        <v>1255.4000000000001</v>
      </c>
      <c r="O12" s="26" t="str">
        <f t="shared" si="3"/>
        <v/>
      </c>
    </row>
    <row r="13" spans="2:15" s="30" customFormat="1" ht="36" x14ac:dyDescent="0.3">
      <c r="B13" s="139" t="s">
        <v>160</v>
      </c>
      <c r="C13" s="25" t="s">
        <v>7</v>
      </c>
      <c r="D13" s="141" t="str">
        <f t="shared" si="0"/>
        <v>Kibbutzim College of Education, Technology and Arts</v>
      </c>
      <c r="E13" s="141" t="str">
        <f t="shared" si="1"/>
        <v>Israel</v>
      </c>
      <c r="F13" s="139" t="s">
        <v>577</v>
      </c>
      <c r="G13" s="75">
        <v>42869</v>
      </c>
      <c r="H13" s="139" t="s">
        <v>578</v>
      </c>
      <c r="I13" s="139" t="s">
        <v>579</v>
      </c>
      <c r="J13" s="25" t="s">
        <v>220</v>
      </c>
      <c r="K13" s="138">
        <v>16409</v>
      </c>
      <c r="L13" s="25" t="s">
        <v>567</v>
      </c>
      <c r="M13" s="140">
        <f t="shared" si="2"/>
        <v>4.0225999999999997</v>
      </c>
      <c r="N13" s="72">
        <v>4079.2</v>
      </c>
      <c r="O13" s="26" t="str">
        <f t="shared" si="3"/>
        <v/>
      </c>
    </row>
    <row r="14" spans="2:15" s="30" customFormat="1" x14ac:dyDescent="0.3">
      <c r="B14" s="139"/>
      <c r="C14" s="25"/>
      <c r="D14" s="141" t="str">
        <f t="shared" si="0"/>
        <v/>
      </c>
      <c r="E14" s="141" t="str">
        <f t="shared" si="1"/>
        <v/>
      </c>
      <c r="F14" s="139"/>
      <c r="G14" s="75"/>
      <c r="H14" s="139"/>
      <c r="I14" s="139"/>
      <c r="J14" s="25"/>
      <c r="K14" s="138"/>
      <c r="L14" s="25"/>
      <c r="M14" s="140" t="str">
        <f t="shared" si="2"/>
        <v/>
      </c>
      <c r="N14" s="72">
        <v>0</v>
      </c>
      <c r="O14" s="26" t="str">
        <f t="shared" si="3"/>
        <v>Error</v>
      </c>
    </row>
    <row r="15" spans="2:15" s="30" customFormat="1" x14ac:dyDescent="0.3">
      <c r="B15" s="139" t="s">
        <v>160</v>
      </c>
      <c r="C15" s="25" t="s">
        <v>9</v>
      </c>
      <c r="D15" s="141" t="str">
        <f t="shared" si="0"/>
        <v>Beit Berl College</v>
      </c>
      <c r="E15" s="141" t="str">
        <f t="shared" si="1"/>
        <v>Israel</v>
      </c>
      <c r="F15" s="139">
        <v>1703643</v>
      </c>
      <c r="G15" s="75">
        <v>42928</v>
      </c>
      <c r="H15" s="139" t="s">
        <v>880</v>
      </c>
      <c r="I15" s="139" t="s">
        <v>881</v>
      </c>
      <c r="J15" s="25" t="s">
        <v>220</v>
      </c>
      <c r="K15" s="138">
        <v>3494</v>
      </c>
      <c r="L15" s="25" t="s">
        <v>567</v>
      </c>
      <c r="M15" s="140">
        <f t="shared" si="2"/>
        <v>4.0226100000000002</v>
      </c>
      <c r="N15" s="72">
        <v>868.59</v>
      </c>
      <c r="O15" s="26" t="str">
        <f t="shared" si="3"/>
        <v/>
      </c>
    </row>
    <row r="16" spans="2:15" s="30" customFormat="1" x14ac:dyDescent="0.3">
      <c r="B16" s="139" t="s">
        <v>160</v>
      </c>
      <c r="C16" s="25" t="s">
        <v>9</v>
      </c>
      <c r="D16" s="141" t="str">
        <f t="shared" si="0"/>
        <v>Beit Berl College</v>
      </c>
      <c r="E16" s="141" t="str">
        <f t="shared" si="1"/>
        <v>Israel</v>
      </c>
      <c r="F16" s="139">
        <v>176002006</v>
      </c>
      <c r="G16" s="75">
        <v>43074</v>
      </c>
      <c r="H16" s="139" t="s">
        <v>882</v>
      </c>
      <c r="I16" s="139" t="s">
        <v>883</v>
      </c>
      <c r="J16" s="25" t="s">
        <v>220</v>
      </c>
      <c r="K16" s="138">
        <v>8115</v>
      </c>
      <c r="L16" s="25" t="s">
        <v>567</v>
      </c>
      <c r="M16" s="140">
        <f t="shared" si="2"/>
        <v>4.0225999999999997</v>
      </c>
      <c r="N16" s="72">
        <v>2017.35</v>
      </c>
      <c r="O16" s="26" t="str">
        <f t="shared" si="3"/>
        <v/>
      </c>
    </row>
    <row r="17" spans="2:15" s="30" customFormat="1" x14ac:dyDescent="0.3">
      <c r="B17" s="139" t="s">
        <v>160</v>
      </c>
      <c r="C17" s="25" t="s">
        <v>9</v>
      </c>
      <c r="D17" s="141" t="str">
        <f t="shared" si="0"/>
        <v>Beit Berl College</v>
      </c>
      <c r="E17" s="141" t="str">
        <f t="shared" si="1"/>
        <v>Israel</v>
      </c>
      <c r="F17" s="139">
        <v>1707629</v>
      </c>
      <c r="G17" s="75">
        <v>43081</v>
      </c>
      <c r="H17" s="139" t="s">
        <v>884</v>
      </c>
      <c r="I17" s="139" t="s">
        <v>881</v>
      </c>
      <c r="J17" s="25" t="s">
        <v>220</v>
      </c>
      <c r="K17" s="138">
        <v>7138</v>
      </c>
      <c r="L17" s="25" t="s">
        <v>567</v>
      </c>
      <c r="M17" s="140">
        <f t="shared" si="2"/>
        <v>4.0226100000000002</v>
      </c>
      <c r="N17" s="72">
        <v>1774.47</v>
      </c>
      <c r="O17" s="26" t="str">
        <f t="shared" si="3"/>
        <v/>
      </c>
    </row>
    <row r="18" spans="2:15" s="30" customFormat="1" x14ac:dyDescent="0.3">
      <c r="B18" s="139" t="s">
        <v>160</v>
      </c>
      <c r="C18" s="25" t="s">
        <v>9</v>
      </c>
      <c r="D18" s="141" t="str">
        <f t="shared" si="0"/>
        <v>Beit Berl College</v>
      </c>
      <c r="E18" s="141" t="str">
        <f t="shared" si="1"/>
        <v>Israel</v>
      </c>
      <c r="F18" s="139">
        <v>1070921</v>
      </c>
      <c r="G18" s="75">
        <v>43142</v>
      </c>
      <c r="H18" s="139" t="s">
        <v>885</v>
      </c>
      <c r="I18" s="139" t="s">
        <v>886</v>
      </c>
      <c r="J18" s="25" t="s">
        <v>220</v>
      </c>
      <c r="K18" s="138">
        <v>3218</v>
      </c>
      <c r="L18" s="25" t="s">
        <v>567</v>
      </c>
      <c r="M18" s="140">
        <f t="shared" si="2"/>
        <v>4.0238100000000001</v>
      </c>
      <c r="N18" s="72">
        <v>799.74</v>
      </c>
      <c r="O18" s="26" t="str">
        <f t="shared" si="3"/>
        <v/>
      </c>
    </row>
    <row r="19" spans="2:15" s="30" customFormat="1" x14ac:dyDescent="0.3">
      <c r="B19" s="139"/>
      <c r="C19" s="25"/>
      <c r="D19" s="141" t="str">
        <f t="shared" si="0"/>
        <v/>
      </c>
      <c r="E19" s="141" t="str">
        <f t="shared" si="1"/>
        <v/>
      </c>
      <c r="F19" s="139"/>
      <c r="G19" s="75"/>
      <c r="H19" s="139"/>
      <c r="I19" s="139"/>
      <c r="J19" s="25"/>
      <c r="K19" s="138"/>
      <c r="L19" s="25"/>
      <c r="M19" s="140" t="str">
        <f t="shared" si="2"/>
        <v/>
      </c>
      <c r="N19" s="72">
        <v>0</v>
      </c>
      <c r="O19" s="26" t="str">
        <f t="shared" si="3"/>
        <v>Error</v>
      </c>
    </row>
    <row r="20" spans="2:15" s="30" customFormat="1" x14ac:dyDescent="0.3">
      <c r="B20" s="139" t="s">
        <v>160</v>
      </c>
      <c r="C20" s="25" t="s">
        <v>10</v>
      </c>
      <c r="D20" s="141" t="str">
        <f t="shared" si="0"/>
        <v>Kaye Academic College of Education</v>
      </c>
      <c r="E20" s="141" t="str">
        <f t="shared" si="1"/>
        <v>Israel</v>
      </c>
      <c r="F20" s="139">
        <v>176001582</v>
      </c>
      <c r="G20" s="75">
        <v>42977</v>
      </c>
      <c r="H20" s="139" t="s">
        <v>937</v>
      </c>
      <c r="I20" s="139" t="s">
        <v>938</v>
      </c>
      <c r="J20" s="25" t="s">
        <v>220</v>
      </c>
      <c r="K20" s="138">
        <v>30992</v>
      </c>
      <c r="L20" s="25" t="s">
        <v>567</v>
      </c>
      <c r="M20" s="140">
        <f t="shared" si="2"/>
        <v>4.0226100000000002</v>
      </c>
      <c r="N20" s="72">
        <v>7704.46</v>
      </c>
      <c r="O20" s="26" t="str">
        <f t="shared" si="3"/>
        <v/>
      </c>
    </row>
    <row r="21" spans="2:15" s="30" customFormat="1" x14ac:dyDescent="0.3">
      <c r="B21" s="139"/>
      <c r="C21" s="25"/>
      <c r="D21" s="141" t="str">
        <f t="shared" si="0"/>
        <v/>
      </c>
      <c r="E21" s="141" t="str">
        <f t="shared" si="1"/>
        <v/>
      </c>
      <c r="F21" s="139"/>
      <c r="G21" s="75"/>
      <c r="H21" s="139"/>
      <c r="I21" s="139"/>
      <c r="J21" s="25"/>
      <c r="K21" s="138"/>
      <c r="L21" s="25"/>
      <c r="M21" s="140" t="str">
        <f t="shared" si="2"/>
        <v/>
      </c>
      <c r="N21" s="72">
        <v>0</v>
      </c>
      <c r="O21" s="26" t="str">
        <f t="shared" si="3"/>
        <v>Error</v>
      </c>
    </row>
    <row r="22" spans="2:15" s="30" customFormat="1" ht="36" x14ac:dyDescent="0.3">
      <c r="B22" s="139" t="s">
        <v>160</v>
      </c>
      <c r="C22" s="25" t="s">
        <v>14</v>
      </c>
      <c r="D22" s="141" t="str">
        <f t="shared" si="0"/>
        <v>Gordon Academic College of Education</v>
      </c>
      <c r="E22" s="141" t="str">
        <f t="shared" si="1"/>
        <v>Israel</v>
      </c>
      <c r="F22" s="139" t="s">
        <v>1082</v>
      </c>
      <c r="G22" s="75">
        <v>42928</v>
      </c>
      <c r="H22" s="139" t="s">
        <v>1147</v>
      </c>
      <c r="I22" s="139" t="s">
        <v>1148</v>
      </c>
      <c r="J22" s="25" t="s">
        <v>220</v>
      </c>
      <c r="K22" s="138">
        <v>7324.2</v>
      </c>
      <c r="L22" s="25" t="s">
        <v>567</v>
      </c>
      <c r="M22" s="140">
        <f t="shared" si="2"/>
        <v>4.0226100000000002</v>
      </c>
      <c r="N22" s="72">
        <v>1820.76</v>
      </c>
      <c r="O22" s="26" t="str">
        <f t="shared" si="3"/>
        <v/>
      </c>
    </row>
    <row r="23" spans="2:15" s="30" customFormat="1" ht="36" x14ac:dyDescent="0.3">
      <c r="B23" s="139" t="s">
        <v>160</v>
      </c>
      <c r="C23" s="25" t="s">
        <v>14</v>
      </c>
      <c r="D23" s="141" t="str">
        <f t="shared" si="0"/>
        <v>Gordon Academic College of Education</v>
      </c>
      <c r="E23" s="141" t="str">
        <f t="shared" si="1"/>
        <v>Israel</v>
      </c>
      <c r="F23" s="139" t="s">
        <v>1087</v>
      </c>
      <c r="G23" s="75">
        <v>42988</v>
      </c>
      <c r="H23" s="139" t="s">
        <v>1149</v>
      </c>
      <c r="I23" s="139" t="s">
        <v>1150</v>
      </c>
      <c r="J23" s="25" t="s">
        <v>220</v>
      </c>
      <c r="K23" s="138">
        <v>4411</v>
      </c>
      <c r="L23" s="25" t="s">
        <v>567</v>
      </c>
      <c r="M23" s="140">
        <f t="shared" si="2"/>
        <v>4.0226199999999999</v>
      </c>
      <c r="N23" s="72">
        <v>1096.55</v>
      </c>
      <c r="O23" s="26" t="str">
        <f t="shared" si="3"/>
        <v/>
      </c>
    </row>
    <row r="24" spans="2:15" s="30" customFormat="1" x14ac:dyDescent="0.3">
      <c r="B24" s="139" t="s">
        <v>160</v>
      </c>
      <c r="C24" s="25" t="s">
        <v>14</v>
      </c>
      <c r="D24" s="141" t="str">
        <f t="shared" si="0"/>
        <v>Gordon Academic College of Education</v>
      </c>
      <c r="E24" s="141" t="str">
        <f t="shared" si="1"/>
        <v>Israel</v>
      </c>
      <c r="F24" s="139" t="s">
        <v>1090</v>
      </c>
      <c r="G24" s="75">
        <v>42843</v>
      </c>
      <c r="H24" s="139" t="s">
        <v>1151</v>
      </c>
      <c r="I24" s="139" t="s">
        <v>1148</v>
      </c>
      <c r="J24" s="25" t="s">
        <v>220</v>
      </c>
      <c r="K24" s="138">
        <v>5547</v>
      </c>
      <c r="L24" s="25" t="s">
        <v>567</v>
      </c>
      <c r="M24" s="140">
        <f t="shared" si="2"/>
        <v>4.0225999999999997</v>
      </c>
      <c r="N24" s="72">
        <v>1378.96</v>
      </c>
      <c r="O24" s="26" t="str">
        <f t="shared" si="3"/>
        <v/>
      </c>
    </row>
    <row r="25" spans="2:15" s="30" customFormat="1" x14ac:dyDescent="0.3">
      <c r="B25" s="139"/>
      <c r="C25" s="25"/>
      <c r="D25" s="141" t="str">
        <f t="shared" si="0"/>
        <v/>
      </c>
      <c r="E25" s="141" t="str">
        <f t="shared" si="1"/>
        <v/>
      </c>
      <c r="F25" s="139"/>
      <c r="G25" s="75"/>
      <c r="H25" s="139"/>
      <c r="I25" s="139"/>
      <c r="J25" s="25"/>
      <c r="K25" s="138"/>
      <c r="L25" s="25"/>
      <c r="M25" s="140" t="str">
        <f t="shared" si="2"/>
        <v/>
      </c>
      <c r="N25" s="72">
        <v>0</v>
      </c>
      <c r="O25" s="26" t="str">
        <f t="shared" si="3"/>
        <v>Error</v>
      </c>
    </row>
    <row r="26" spans="2:15" s="30" customFormat="1" ht="36" x14ac:dyDescent="0.3">
      <c r="B26" s="139" t="s">
        <v>162</v>
      </c>
      <c r="C26" s="25" t="s">
        <v>15</v>
      </c>
      <c r="D26" s="141" t="str">
        <f t="shared" si="0"/>
        <v>The College of Sakhnin</v>
      </c>
      <c r="E26" s="141" t="str">
        <f t="shared" si="1"/>
        <v>Israel</v>
      </c>
      <c r="F26" s="139" t="s">
        <v>1195</v>
      </c>
      <c r="G26" s="75">
        <v>43131</v>
      </c>
      <c r="H26" s="139" t="s">
        <v>1196</v>
      </c>
      <c r="I26" s="139" t="s">
        <v>1197</v>
      </c>
      <c r="J26" s="25" t="s">
        <v>220</v>
      </c>
      <c r="K26" s="138">
        <v>22090</v>
      </c>
      <c r="L26" s="25" t="s">
        <v>567</v>
      </c>
      <c r="M26" s="140">
        <f t="shared" si="2"/>
        <v>4.0225999999999997</v>
      </c>
      <c r="N26" s="72">
        <v>5491.47</v>
      </c>
      <c r="O26" s="26" t="str">
        <f t="shared" si="3"/>
        <v/>
      </c>
    </row>
    <row r="27" spans="2:15" s="30" customFormat="1" x14ac:dyDescent="0.3">
      <c r="B27" s="139"/>
      <c r="C27" s="25"/>
      <c r="D27" s="141" t="str">
        <f t="shared" si="0"/>
        <v/>
      </c>
      <c r="E27" s="141" t="str">
        <f t="shared" si="1"/>
        <v/>
      </c>
      <c r="F27" s="139"/>
      <c r="G27" s="75"/>
      <c r="H27" s="139"/>
      <c r="I27" s="139"/>
      <c r="J27" s="25"/>
      <c r="K27" s="138"/>
      <c r="L27" s="25"/>
      <c r="M27" s="140" t="str">
        <f t="shared" si="2"/>
        <v/>
      </c>
      <c r="N27" s="72">
        <v>0</v>
      </c>
      <c r="O27" s="26" t="str">
        <f t="shared" si="3"/>
        <v>Error</v>
      </c>
    </row>
    <row r="28" spans="2:15" s="30" customFormat="1" ht="36" x14ac:dyDescent="0.3">
      <c r="B28" s="139" t="s">
        <v>160</v>
      </c>
      <c r="C28" s="25" t="s">
        <v>16</v>
      </c>
      <c r="D28" s="141" t="str">
        <f t="shared" si="0"/>
        <v>Talpiot Academic College</v>
      </c>
      <c r="E28" s="141" t="str">
        <f t="shared" si="1"/>
        <v>Israel</v>
      </c>
      <c r="F28" s="139" t="s">
        <v>1284</v>
      </c>
      <c r="G28" s="75">
        <v>42794</v>
      </c>
      <c r="H28" s="139" t="s">
        <v>1285</v>
      </c>
      <c r="I28" s="139" t="s">
        <v>1286</v>
      </c>
      <c r="J28" s="25" t="s">
        <v>220</v>
      </c>
      <c r="K28" s="138">
        <v>8522.7000000000007</v>
      </c>
      <c r="L28" s="25" t="s">
        <v>567</v>
      </c>
      <c r="M28" s="140">
        <f t="shared" si="2"/>
        <v>4.0226100000000002</v>
      </c>
      <c r="N28" s="72">
        <v>2118.6999999999998</v>
      </c>
      <c r="O28" s="26" t="str">
        <f t="shared" si="3"/>
        <v/>
      </c>
    </row>
    <row r="29" spans="2:15" s="30" customFormat="1" ht="72" x14ac:dyDescent="0.3">
      <c r="B29" s="139" t="s">
        <v>160</v>
      </c>
      <c r="C29" s="25" t="s">
        <v>16</v>
      </c>
      <c r="D29" s="141" t="str">
        <f t="shared" si="0"/>
        <v>Talpiot Academic College</v>
      </c>
      <c r="E29" s="141" t="str">
        <f t="shared" si="1"/>
        <v>Israel</v>
      </c>
      <c r="F29" s="139" t="s">
        <v>1287</v>
      </c>
      <c r="G29" s="75">
        <v>43164</v>
      </c>
      <c r="H29" s="139" t="s">
        <v>1288</v>
      </c>
      <c r="I29" s="139" t="s">
        <v>1289</v>
      </c>
      <c r="J29" s="25" t="s">
        <v>220</v>
      </c>
      <c r="K29" s="138">
        <v>13979</v>
      </c>
      <c r="L29" s="25" t="s">
        <v>567</v>
      </c>
      <c r="M29" s="140">
        <f t="shared" si="2"/>
        <v>4.0225900000000001</v>
      </c>
      <c r="N29" s="72">
        <v>3475.12</v>
      </c>
      <c r="O29" s="26" t="str">
        <f t="shared" si="3"/>
        <v/>
      </c>
    </row>
    <row r="30" spans="2:15" s="30" customFormat="1" x14ac:dyDescent="0.3">
      <c r="B30" s="139"/>
      <c r="C30" s="25"/>
      <c r="D30" s="141" t="str">
        <f t="shared" si="0"/>
        <v/>
      </c>
      <c r="E30" s="141" t="str">
        <f t="shared" si="1"/>
        <v/>
      </c>
      <c r="F30" s="139"/>
      <c r="G30" s="75"/>
      <c r="H30" s="139"/>
      <c r="I30" s="139"/>
      <c r="J30" s="25"/>
      <c r="K30" s="138"/>
      <c r="L30" s="25"/>
      <c r="M30" s="140" t="str">
        <f t="shared" si="2"/>
        <v/>
      </c>
      <c r="N30" s="72">
        <v>0</v>
      </c>
      <c r="O30" s="26" t="str">
        <f t="shared" si="3"/>
        <v>Error</v>
      </c>
    </row>
    <row r="31" spans="2:15" s="30" customFormat="1" x14ac:dyDescent="0.3">
      <c r="B31" s="139"/>
      <c r="C31" s="25"/>
      <c r="D31" s="141" t="str">
        <f t="shared" si="0"/>
        <v/>
      </c>
      <c r="E31" s="141" t="str">
        <f t="shared" si="1"/>
        <v/>
      </c>
      <c r="F31" s="139"/>
      <c r="G31" s="75"/>
      <c r="H31" s="139"/>
      <c r="I31" s="139"/>
      <c r="J31" s="25"/>
      <c r="K31" s="138"/>
      <c r="L31" s="25"/>
      <c r="M31" s="140" t="str">
        <f t="shared" si="2"/>
        <v/>
      </c>
      <c r="N31" s="72">
        <v>0</v>
      </c>
      <c r="O31" s="26" t="str">
        <f t="shared" si="3"/>
        <v>Error</v>
      </c>
    </row>
  </sheetData>
  <sheetProtection password="E359" sheet="1" objects="1" scenarios="1" selectLockedCells="1"/>
  <dataConsolidate/>
  <mergeCells count="4">
    <mergeCell ref="B2:O2"/>
    <mergeCell ref="B4:C5"/>
    <mergeCell ref="D4:D5"/>
    <mergeCell ref="E4:E5"/>
  </mergeCells>
  <conditionalFormatting sqref="O8:O9">
    <cfRule type="containsText" dxfId="276" priority="277" operator="containsText" text="Error">
      <formula>NOT(ISERROR(SEARCH("Error",O8)))</formula>
    </cfRule>
  </conditionalFormatting>
  <conditionalFormatting sqref="E4:E5">
    <cfRule type="cellIs" dxfId="275" priority="276" operator="equal">
      <formula>"Exceeds Grant Awarded + 10%"</formula>
    </cfRule>
  </conditionalFormatting>
  <conditionalFormatting sqref="D8:D9">
    <cfRule type="cellIs" dxfId="274" priority="275" operator="equal">
      <formula>""</formula>
    </cfRule>
  </conditionalFormatting>
  <conditionalFormatting sqref="E8:E9">
    <cfRule type="expression" dxfId="273" priority="274">
      <formula>COUNTIF(CountryEligEquip,E8)=0</formula>
    </cfRule>
  </conditionalFormatting>
  <conditionalFormatting sqref="O10">
    <cfRule type="containsText" dxfId="272" priority="66" operator="containsText" text="Error">
      <formula>NOT(ISERROR(SEARCH("Error",O10)))</formula>
    </cfRule>
  </conditionalFormatting>
  <conditionalFormatting sqref="D10">
    <cfRule type="cellIs" dxfId="271" priority="65" operator="equal">
      <formula>""</formula>
    </cfRule>
  </conditionalFormatting>
  <conditionalFormatting sqref="E10">
    <cfRule type="expression" dxfId="270" priority="64">
      <formula>COUNTIF(CountryEligEquip,E10)=0</formula>
    </cfRule>
  </conditionalFormatting>
  <conditionalFormatting sqref="O11">
    <cfRule type="containsText" dxfId="269" priority="63" operator="containsText" text="Error">
      <formula>NOT(ISERROR(SEARCH("Error",O11)))</formula>
    </cfRule>
  </conditionalFormatting>
  <conditionalFormatting sqref="D11">
    <cfRule type="cellIs" dxfId="268" priority="62" operator="equal">
      <formula>""</formula>
    </cfRule>
  </conditionalFormatting>
  <conditionalFormatting sqref="E11">
    <cfRule type="expression" dxfId="267" priority="61">
      <formula>COUNTIF(CountryEligEquip,E11)=0</formula>
    </cfRule>
  </conditionalFormatting>
  <conditionalFormatting sqref="O12">
    <cfRule type="containsText" dxfId="266" priority="60" operator="containsText" text="Error">
      <formula>NOT(ISERROR(SEARCH("Error",O12)))</formula>
    </cfRule>
  </conditionalFormatting>
  <conditionalFormatting sqref="D12">
    <cfRule type="cellIs" dxfId="265" priority="59" operator="equal">
      <formula>""</formula>
    </cfRule>
  </conditionalFormatting>
  <conditionalFormatting sqref="E12">
    <cfRule type="expression" dxfId="264" priority="58">
      <formula>COUNTIF(CountryEligEquip,E12)=0</formula>
    </cfRule>
  </conditionalFormatting>
  <conditionalFormatting sqref="O13">
    <cfRule type="containsText" dxfId="263" priority="57" operator="containsText" text="Error">
      <formula>NOT(ISERROR(SEARCH("Error",O13)))</formula>
    </cfRule>
  </conditionalFormatting>
  <conditionalFormatting sqref="D13">
    <cfRule type="cellIs" dxfId="262" priority="56" operator="equal">
      <formula>""</formula>
    </cfRule>
  </conditionalFormatting>
  <conditionalFormatting sqref="E13">
    <cfRule type="expression" dxfId="261" priority="55">
      <formula>COUNTIF(CountryEligEquip,E13)=0</formula>
    </cfRule>
  </conditionalFormatting>
  <conditionalFormatting sqref="O14">
    <cfRule type="containsText" dxfId="260" priority="54" operator="containsText" text="Error">
      <formula>NOT(ISERROR(SEARCH("Error",O14)))</formula>
    </cfRule>
  </conditionalFormatting>
  <conditionalFormatting sqref="D14">
    <cfRule type="cellIs" dxfId="259" priority="53" operator="equal">
      <formula>""</formula>
    </cfRule>
  </conditionalFormatting>
  <conditionalFormatting sqref="E14">
    <cfRule type="expression" dxfId="258" priority="52">
      <formula>COUNTIF(CountryEligEquip,E14)=0</formula>
    </cfRule>
  </conditionalFormatting>
  <conditionalFormatting sqref="O15">
    <cfRule type="containsText" dxfId="257" priority="51" operator="containsText" text="Error">
      <formula>NOT(ISERROR(SEARCH("Error",O15)))</formula>
    </cfRule>
  </conditionalFormatting>
  <conditionalFormatting sqref="D15">
    <cfRule type="cellIs" dxfId="256" priority="50" operator="equal">
      <formula>""</formula>
    </cfRule>
  </conditionalFormatting>
  <conditionalFormatting sqref="E15">
    <cfRule type="expression" dxfId="255" priority="49">
      <formula>COUNTIF(CountryEligEquip,E15)=0</formula>
    </cfRule>
  </conditionalFormatting>
  <conditionalFormatting sqref="O16">
    <cfRule type="containsText" dxfId="254" priority="48" operator="containsText" text="Error">
      <formula>NOT(ISERROR(SEARCH("Error",O16)))</formula>
    </cfRule>
  </conditionalFormatting>
  <conditionalFormatting sqref="D16">
    <cfRule type="cellIs" dxfId="253" priority="47" operator="equal">
      <formula>""</formula>
    </cfRule>
  </conditionalFormatting>
  <conditionalFormatting sqref="E16">
    <cfRule type="expression" dxfId="252" priority="46">
      <formula>COUNTIF(CountryEligEquip,E16)=0</formula>
    </cfRule>
  </conditionalFormatting>
  <conditionalFormatting sqref="O17">
    <cfRule type="containsText" dxfId="251" priority="45" operator="containsText" text="Error">
      <formula>NOT(ISERROR(SEARCH("Error",O17)))</formula>
    </cfRule>
  </conditionalFormatting>
  <conditionalFormatting sqref="D17">
    <cfRule type="cellIs" dxfId="250" priority="44" operator="equal">
      <formula>""</formula>
    </cfRule>
  </conditionalFormatting>
  <conditionalFormatting sqref="E17">
    <cfRule type="expression" dxfId="249" priority="43">
      <formula>COUNTIF(CountryEligEquip,E17)=0</formula>
    </cfRule>
  </conditionalFormatting>
  <conditionalFormatting sqref="O18">
    <cfRule type="containsText" dxfId="248" priority="42" operator="containsText" text="Error">
      <formula>NOT(ISERROR(SEARCH("Error",O18)))</formula>
    </cfRule>
  </conditionalFormatting>
  <conditionalFormatting sqref="D18">
    <cfRule type="cellIs" dxfId="247" priority="41" operator="equal">
      <formula>""</formula>
    </cfRule>
  </conditionalFormatting>
  <conditionalFormatting sqref="E18">
    <cfRule type="expression" dxfId="246" priority="40">
      <formula>COUNTIF(CountryEligEquip,E18)=0</formula>
    </cfRule>
  </conditionalFormatting>
  <conditionalFormatting sqref="O19">
    <cfRule type="containsText" dxfId="245" priority="39" operator="containsText" text="Error">
      <formula>NOT(ISERROR(SEARCH("Error",O19)))</formula>
    </cfRule>
  </conditionalFormatting>
  <conditionalFormatting sqref="D19">
    <cfRule type="cellIs" dxfId="244" priority="38" operator="equal">
      <formula>""</formula>
    </cfRule>
  </conditionalFormatting>
  <conditionalFormatting sqref="E19">
    <cfRule type="expression" dxfId="243" priority="37">
      <formula>COUNTIF(CountryEligEquip,E19)=0</formula>
    </cfRule>
  </conditionalFormatting>
  <conditionalFormatting sqref="O20">
    <cfRule type="containsText" dxfId="242" priority="36" operator="containsText" text="Error">
      <formula>NOT(ISERROR(SEARCH("Error",O20)))</formula>
    </cfRule>
  </conditionalFormatting>
  <conditionalFormatting sqref="D20">
    <cfRule type="cellIs" dxfId="241" priority="35" operator="equal">
      <formula>""</formula>
    </cfRule>
  </conditionalFormatting>
  <conditionalFormatting sqref="E20">
    <cfRule type="expression" dxfId="240" priority="34">
      <formula>COUNTIF(CountryEligEquip,E20)=0</formula>
    </cfRule>
  </conditionalFormatting>
  <conditionalFormatting sqref="O21">
    <cfRule type="containsText" dxfId="239" priority="33" operator="containsText" text="Error">
      <formula>NOT(ISERROR(SEARCH("Error",O21)))</formula>
    </cfRule>
  </conditionalFormatting>
  <conditionalFormatting sqref="D21">
    <cfRule type="cellIs" dxfId="238" priority="32" operator="equal">
      <formula>""</formula>
    </cfRule>
  </conditionalFormatting>
  <conditionalFormatting sqref="E21">
    <cfRule type="expression" dxfId="237" priority="31">
      <formula>COUNTIF(CountryEligEquip,E21)=0</formula>
    </cfRule>
  </conditionalFormatting>
  <conditionalFormatting sqref="O22">
    <cfRule type="containsText" dxfId="236" priority="30" operator="containsText" text="Error">
      <formula>NOT(ISERROR(SEARCH("Error",O22)))</formula>
    </cfRule>
  </conditionalFormatting>
  <conditionalFormatting sqref="D22">
    <cfRule type="cellIs" dxfId="235" priority="29" operator="equal">
      <formula>""</formula>
    </cfRule>
  </conditionalFormatting>
  <conditionalFormatting sqref="E22">
    <cfRule type="expression" dxfId="234" priority="28">
      <formula>COUNTIF(CountryEligEquip,E22)=0</formula>
    </cfRule>
  </conditionalFormatting>
  <conditionalFormatting sqref="O23">
    <cfRule type="containsText" dxfId="233" priority="27" operator="containsText" text="Error">
      <formula>NOT(ISERROR(SEARCH("Error",O23)))</formula>
    </cfRule>
  </conditionalFormatting>
  <conditionalFormatting sqref="D23">
    <cfRule type="cellIs" dxfId="232" priority="26" operator="equal">
      <formula>""</formula>
    </cfRule>
  </conditionalFormatting>
  <conditionalFormatting sqref="E23">
    <cfRule type="expression" dxfId="231" priority="25">
      <formula>COUNTIF(CountryEligEquip,E23)=0</formula>
    </cfRule>
  </conditionalFormatting>
  <conditionalFormatting sqref="O24">
    <cfRule type="containsText" dxfId="230" priority="24" operator="containsText" text="Error">
      <formula>NOT(ISERROR(SEARCH("Error",O24)))</formula>
    </cfRule>
  </conditionalFormatting>
  <conditionalFormatting sqref="D24">
    <cfRule type="cellIs" dxfId="229" priority="23" operator="equal">
      <formula>""</formula>
    </cfRule>
  </conditionalFormatting>
  <conditionalFormatting sqref="E24">
    <cfRule type="expression" dxfId="228" priority="22">
      <formula>COUNTIF(CountryEligEquip,E24)=0</formula>
    </cfRule>
  </conditionalFormatting>
  <conditionalFormatting sqref="O25">
    <cfRule type="containsText" dxfId="227" priority="21" operator="containsText" text="Error">
      <formula>NOT(ISERROR(SEARCH("Error",O25)))</formula>
    </cfRule>
  </conditionalFormatting>
  <conditionalFormatting sqref="D25">
    <cfRule type="cellIs" dxfId="226" priority="20" operator="equal">
      <formula>""</formula>
    </cfRule>
  </conditionalFormatting>
  <conditionalFormatting sqref="E25">
    <cfRule type="expression" dxfId="225" priority="19">
      <formula>COUNTIF(CountryEligEquip,E25)=0</formula>
    </cfRule>
  </conditionalFormatting>
  <conditionalFormatting sqref="O26">
    <cfRule type="containsText" dxfId="224" priority="18" operator="containsText" text="Error">
      <formula>NOT(ISERROR(SEARCH("Error",O26)))</formula>
    </cfRule>
  </conditionalFormatting>
  <conditionalFormatting sqref="D26">
    <cfRule type="cellIs" dxfId="223" priority="17" operator="equal">
      <formula>""</formula>
    </cfRule>
  </conditionalFormatting>
  <conditionalFormatting sqref="E26">
    <cfRule type="expression" dxfId="222" priority="16">
      <formula>COUNTIF(CountryEligEquip,E26)=0</formula>
    </cfRule>
  </conditionalFormatting>
  <conditionalFormatting sqref="O27">
    <cfRule type="containsText" dxfId="221" priority="15" operator="containsText" text="Error">
      <formula>NOT(ISERROR(SEARCH("Error",O27)))</formula>
    </cfRule>
  </conditionalFormatting>
  <conditionalFormatting sqref="D27">
    <cfRule type="cellIs" dxfId="220" priority="14" operator="equal">
      <formula>""</formula>
    </cfRule>
  </conditionalFormatting>
  <conditionalFormatting sqref="E27">
    <cfRule type="expression" dxfId="219" priority="13">
      <formula>COUNTIF(CountryEligEquip,E27)=0</formula>
    </cfRule>
  </conditionalFormatting>
  <conditionalFormatting sqref="O28">
    <cfRule type="containsText" dxfId="218" priority="12" operator="containsText" text="Error">
      <formula>NOT(ISERROR(SEARCH("Error",O28)))</formula>
    </cfRule>
  </conditionalFormatting>
  <conditionalFormatting sqref="D28">
    <cfRule type="cellIs" dxfId="217" priority="11" operator="equal">
      <formula>""</formula>
    </cfRule>
  </conditionalFormatting>
  <conditionalFormatting sqref="E28">
    <cfRule type="expression" dxfId="216" priority="10">
      <formula>COUNTIF(CountryEligEquip,E28)=0</formula>
    </cfRule>
  </conditionalFormatting>
  <conditionalFormatting sqref="O29">
    <cfRule type="containsText" dxfId="215" priority="9" operator="containsText" text="Error">
      <formula>NOT(ISERROR(SEARCH("Error",O29)))</formula>
    </cfRule>
  </conditionalFormatting>
  <conditionalFormatting sqref="D29">
    <cfRule type="cellIs" dxfId="214" priority="8" operator="equal">
      <formula>""</formula>
    </cfRule>
  </conditionalFormatting>
  <conditionalFormatting sqref="E29">
    <cfRule type="expression" dxfId="213" priority="7">
      <formula>COUNTIF(CountryEligEquip,E29)=0</formula>
    </cfRule>
  </conditionalFormatting>
  <conditionalFormatting sqref="O30">
    <cfRule type="containsText" dxfId="212" priority="6" operator="containsText" text="Error">
      <formula>NOT(ISERROR(SEARCH("Error",O30)))</formula>
    </cfRule>
  </conditionalFormatting>
  <conditionalFormatting sqref="D30">
    <cfRule type="cellIs" dxfId="211" priority="5" operator="equal">
      <formula>""</formula>
    </cfRule>
  </conditionalFormatting>
  <conditionalFormatting sqref="E30">
    <cfRule type="expression" dxfId="210" priority="4">
      <formula>COUNTIF(CountryEligEquip,E30)=0</formula>
    </cfRule>
  </conditionalFormatting>
  <conditionalFormatting sqref="O31">
    <cfRule type="containsText" dxfId="209" priority="3" operator="containsText" text="Error">
      <formula>NOT(ISERROR(SEARCH("Error",O31)))</formula>
    </cfRule>
  </conditionalFormatting>
  <conditionalFormatting sqref="D31">
    <cfRule type="cellIs" dxfId="208" priority="2" operator="equal">
      <formula>""</formula>
    </cfRule>
  </conditionalFormatting>
  <conditionalFormatting sqref="E31">
    <cfRule type="expression" dxfId="207" priority="1">
      <formula>COUNTIF(CountryEligEquip,E31)=0</formula>
    </cfRule>
  </conditionalFormatting>
  <dataValidations count="10">
    <dataValidation type="custom" allowBlank="1" showInputMessage="1" showErrorMessage="1" error="Please encode total amount charged to the project (2 decimals only)" prompt="Please encode total amount charged to the project (2 decimals only)" sqref="N8:N31">
      <formula1>N8=INT(N8*100)/100</formula1>
    </dataValidation>
    <dataValidation type="list" allowBlank="1" showInputMessage="1" showErrorMessage="1" error="Click arrow to select Work Package" prompt="Click arrow to select Work Package" sqref="B8:B31">
      <formula1>WorkPackage</formula1>
    </dataValidation>
    <dataValidation type="list" allowBlank="1" showInputMessage="1" showErrorMessage="1" error="Click arrow to select Partner N°" prompt="Click arrow to select Partner N°" sqref="C8:C31">
      <formula1>PartnerN°</formula1>
    </dataValidation>
    <dataValidation allowBlank="1" showInputMessage="1" showErrorMessage="1" error="Please encode supporting document ref." prompt="Please encode supporting document ref." sqref="F8:F31"/>
    <dataValidation allowBlank="1" showInputMessage="1" showErrorMessage="1" error="Please encode Nature, type and specifications" prompt="Please encode Nature, type and specifications" sqref="H8:H31"/>
    <dataValidation allowBlank="1" showInputMessage="1" showErrorMessage="1" error="Please encode the name of the company providing the service" prompt="Please encode the name of the company providing the service" sqref="I8:I31"/>
    <dataValidation allowBlank="1" showInputMessage="1" showErrorMessage="1" error="Please encode the amount indicated on the invoice" prompt="Please encode the amount indicated on the invoice" sqref="K8:K31"/>
    <dataValidation allowBlank="1" showInputMessage="1" showErrorMessage="1" error="Please encode the currency indicated on the invoice (even in EUR)" prompt="Please encode the currency indicated on the invoice (even in EUR)" sqref="L8:L31"/>
    <dataValidation type="list" allowBlank="1" showInputMessage="1" showErrorMessage="1" error="Please click arrow to inform if amount of VAT has been charged" prompt="Please click arrow to inform if amount of VAT has been charged" sqref="J8:J31">
      <formula1>VATTAXES</formula1>
    </dataValidation>
    <dataValidation type="date" allowBlank="1" showInputMessage="1" showErrorMessage="1" error="Please encode date (format must be dd/mm/yy)" prompt="Please encode date (format must be dd/mm/yy)" sqref="G8:G31">
      <formula1>36526</formula1>
      <formula2>55153</formula2>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7"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60418"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60427"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60428" r:id="rId7" name="Button 5">
              <controlPr defaultSize="0" print="0" autoFill="0" autoPict="0" macro="[0]!Inforeuro">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3" tint="0.39997558519241921"/>
    <pageSetUpPr fitToPage="1"/>
  </sheetPr>
  <dimension ref="B1:O41"/>
  <sheetViews>
    <sheetView showGridLines="0" topLeftCell="H1" zoomScale="70" zoomScaleNormal="70" zoomScaleSheetLayoutView="55" workbookViewId="0">
      <pane ySplit="8" topLeftCell="A34" activePane="bottomLeft" state="frozen"/>
      <selection pane="bottomLeft" activeCell="K35" sqref="K35"/>
    </sheetView>
  </sheetViews>
  <sheetFormatPr defaultColWidth="9.109375" defaultRowHeight="18" x14ac:dyDescent="0.35"/>
  <cols>
    <col min="1" max="1" width="1.6640625" style="5" customWidth="1"/>
    <col min="2" max="2" width="42.6640625" style="5" customWidth="1"/>
    <col min="3" max="3" width="10.6640625" style="5" customWidth="1"/>
    <col min="4" max="5" width="50.6640625" style="5" customWidth="1"/>
    <col min="6" max="7" width="20.6640625" style="5" customWidth="1"/>
    <col min="8" max="8" width="50.6640625" style="5" customWidth="1"/>
    <col min="9" max="9" width="35.6640625" style="5" customWidth="1"/>
    <col min="10" max="14" width="20.6640625" style="5" customWidth="1"/>
    <col min="15" max="15" width="11.33203125" style="5" bestFit="1" customWidth="1"/>
    <col min="16" max="16" width="1.6640625" style="5" customWidth="1"/>
    <col min="17" max="16384" width="9.109375" style="5"/>
  </cols>
  <sheetData>
    <row r="1" spans="2:15" ht="8.1" customHeight="1" x14ac:dyDescent="0.35"/>
    <row r="2" spans="2:15" s="8" customFormat="1" ht="39.9" customHeight="1" x14ac:dyDescent="0.35">
      <c r="B2" s="255" t="s">
        <v>172</v>
      </c>
      <c r="C2" s="255"/>
      <c r="D2" s="255"/>
      <c r="E2" s="255"/>
      <c r="F2" s="255"/>
      <c r="G2" s="255"/>
      <c r="H2" s="255"/>
      <c r="I2" s="255"/>
      <c r="J2" s="255"/>
      <c r="K2" s="255"/>
      <c r="L2" s="255"/>
      <c r="M2" s="255"/>
      <c r="N2" s="255"/>
      <c r="O2" s="255"/>
    </row>
    <row r="3" spans="2:15" s="8" customFormat="1" ht="8.1" customHeight="1" x14ac:dyDescent="0.35">
      <c r="B3" s="22"/>
      <c r="N3" s="73"/>
      <c r="O3" s="20"/>
    </row>
    <row r="4" spans="2:15" s="8" customFormat="1" ht="20.100000000000001" customHeight="1" x14ac:dyDescent="0.35">
      <c r="B4" s="252" t="s">
        <v>170</v>
      </c>
      <c r="C4" s="252"/>
      <c r="D4" s="253">
        <f>SUMIF(O:O,"&lt;&gt;Error",N:N)</f>
        <v>20012.430000000008</v>
      </c>
      <c r="E4" s="256" t="str">
        <f>IF(D4&gt;ROUND('Final financial statement'!D16*1.1,2),"Exceeds Grant Awarded + 10%","")</f>
        <v/>
      </c>
      <c r="N4" s="73"/>
      <c r="O4" s="20"/>
    </row>
    <row r="5" spans="2:15" s="8" customFormat="1" ht="20.100000000000001" customHeight="1" x14ac:dyDescent="0.35">
      <c r="B5" s="252"/>
      <c r="C5" s="252"/>
      <c r="D5" s="253"/>
      <c r="E5" s="256"/>
      <c r="N5" s="73"/>
      <c r="O5" s="20"/>
    </row>
    <row r="6" spans="2:15" s="8" customFormat="1" ht="8.1" customHeight="1" x14ac:dyDescent="0.35">
      <c r="B6" s="9"/>
      <c r="C6" s="10"/>
      <c r="D6" s="10"/>
      <c r="E6" s="10"/>
      <c r="F6" s="10"/>
      <c r="G6" s="10"/>
      <c r="H6" s="10"/>
      <c r="I6" s="10"/>
      <c r="J6" s="10"/>
      <c r="K6" s="10"/>
      <c r="L6" s="10"/>
      <c r="M6" s="10"/>
      <c r="N6" s="74"/>
      <c r="O6" s="21"/>
    </row>
    <row r="7" spans="2:15" s="34" customFormat="1" ht="54" x14ac:dyDescent="0.35">
      <c r="B7" s="175" t="s">
        <v>155</v>
      </c>
      <c r="C7" s="175" t="s">
        <v>146</v>
      </c>
      <c r="D7" s="175" t="s">
        <v>363</v>
      </c>
      <c r="E7" s="175" t="s">
        <v>360</v>
      </c>
      <c r="F7" s="175" t="s">
        <v>216</v>
      </c>
      <c r="G7" s="175" t="s">
        <v>251</v>
      </c>
      <c r="H7" s="169" t="s">
        <v>132</v>
      </c>
      <c r="I7" s="169" t="s">
        <v>265</v>
      </c>
      <c r="J7" s="175" t="s">
        <v>319</v>
      </c>
      <c r="K7" s="175" t="s">
        <v>318</v>
      </c>
      <c r="L7" s="175" t="s">
        <v>340</v>
      </c>
      <c r="M7" s="175" t="s">
        <v>223</v>
      </c>
      <c r="N7" s="175" t="s">
        <v>320</v>
      </c>
      <c r="O7" s="175" t="s">
        <v>196</v>
      </c>
    </row>
    <row r="8" spans="2:15" s="30" customFormat="1" hidden="1" x14ac:dyDescent="0.3">
      <c r="B8" s="139"/>
      <c r="C8" s="25"/>
      <c r="D8" s="141" t="str">
        <f t="shared" ref="D8:D41" si="0">IFERROR(IF(VLOOKUP(C8,PartnerN°Ref,2,FALSE)=0,"",VLOOKUP(C8,PartnerN°Ref,2,FALSE)),"")</f>
        <v/>
      </c>
      <c r="E8" s="141" t="str">
        <f t="shared" ref="E8:E41" si="1">IFERROR(IF(VLOOKUP(C8,PartnerN°Ref,3,FALSE)=0,"",VLOOKUP(C8,PartnerN°Ref,3,FALSE)),"")</f>
        <v/>
      </c>
      <c r="F8" s="139"/>
      <c r="G8" s="75"/>
      <c r="H8" s="139"/>
      <c r="I8" s="139"/>
      <c r="J8" s="25"/>
      <c r="K8" s="138"/>
      <c r="L8" s="25"/>
      <c r="M8" s="185" t="str">
        <f t="shared" ref="M8:M41" si="2">IFERROR(ROUND(K8/N8,5),"")</f>
        <v/>
      </c>
      <c r="N8" s="72">
        <v>0</v>
      </c>
      <c r="O8" s="26" t="str">
        <f t="shared" ref="O8:O41" si="3">IF(OR(COUNTBLANK(B8:N8)&gt;0,COUNTIF(WorkPackage,B8)=0,COUNTIF(PartnerN°,C8)=0,COUNTIF(CountryALL,E8)=0,COUNTIF(VATTAXES,J8)=0,ISNUMBER(N8)=FALSE,IF(ISNUMBER(N8)=TRUE,N8=INT(N8*100)/100=FALSE)),"Error","")</f>
        <v>Error</v>
      </c>
    </row>
    <row r="9" spans="2:15" s="30" customFormat="1" ht="36" x14ac:dyDescent="0.3">
      <c r="B9" s="139" t="s">
        <v>161</v>
      </c>
      <c r="C9" s="25" t="s">
        <v>7</v>
      </c>
      <c r="D9" s="141" t="str">
        <f t="shared" si="0"/>
        <v>Kibbutzim College of Education, Technology and Arts</v>
      </c>
      <c r="E9" s="141" t="str">
        <f t="shared" si="1"/>
        <v>Israel</v>
      </c>
      <c r="F9" s="139" t="s">
        <v>580</v>
      </c>
      <c r="G9" s="75">
        <v>43073</v>
      </c>
      <c r="H9" s="139" t="s">
        <v>581</v>
      </c>
      <c r="I9" s="139" t="s">
        <v>582</v>
      </c>
      <c r="J9" s="25" t="s">
        <v>220</v>
      </c>
      <c r="K9" s="138">
        <v>1100</v>
      </c>
      <c r="L9" s="25" t="s">
        <v>567</v>
      </c>
      <c r="M9" s="185">
        <f t="shared" si="2"/>
        <v>4.0226699999999997</v>
      </c>
      <c r="N9" s="72">
        <v>273.45</v>
      </c>
      <c r="O9" s="26" t="str">
        <f t="shared" si="3"/>
        <v/>
      </c>
    </row>
    <row r="10" spans="2:15" s="30" customFormat="1" ht="36" x14ac:dyDescent="0.3">
      <c r="B10" s="139" t="s">
        <v>161</v>
      </c>
      <c r="C10" s="25" t="s">
        <v>7</v>
      </c>
      <c r="D10" s="141" t="str">
        <f t="shared" si="0"/>
        <v>Kibbutzim College of Education, Technology and Arts</v>
      </c>
      <c r="E10" s="141" t="str">
        <f t="shared" si="1"/>
        <v>Israel</v>
      </c>
      <c r="F10" s="139" t="s">
        <v>583</v>
      </c>
      <c r="G10" s="75">
        <v>42783</v>
      </c>
      <c r="H10" s="139" t="s">
        <v>581</v>
      </c>
      <c r="I10" s="139" t="s">
        <v>582</v>
      </c>
      <c r="J10" s="25" t="s">
        <v>220</v>
      </c>
      <c r="K10" s="138">
        <v>2470</v>
      </c>
      <c r="L10" s="25" t="s">
        <v>567</v>
      </c>
      <c r="M10" s="185">
        <f t="shared" si="2"/>
        <v>4.0228000000000002</v>
      </c>
      <c r="N10" s="72">
        <v>614</v>
      </c>
      <c r="O10" s="26" t="str">
        <f t="shared" si="3"/>
        <v/>
      </c>
    </row>
    <row r="11" spans="2:15" s="30" customFormat="1" ht="36" x14ac:dyDescent="0.3">
      <c r="B11" s="139" t="s">
        <v>161</v>
      </c>
      <c r="C11" s="25" t="s">
        <v>7</v>
      </c>
      <c r="D11" s="141" t="str">
        <f t="shared" si="0"/>
        <v>Kibbutzim College of Education, Technology and Arts</v>
      </c>
      <c r="E11" s="141" t="str">
        <f t="shared" si="1"/>
        <v>Israel</v>
      </c>
      <c r="F11" s="139" t="s">
        <v>584</v>
      </c>
      <c r="G11" s="75">
        <v>43194</v>
      </c>
      <c r="H11" s="139" t="s">
        <v>581</v>
      </c>
      <c r="I11" s="139" t="s">
        <v>582</v>
      </c>
      <c r="J11" s="25" t="s">
        <v>585</v>
      </c>
      <c r="K11" s="138">
        <v>940</v>
      </c>
      <c r="L11" s="25" t="s">
        <v>567</v>
      </c>
      <c r="M11" s="185">
        <f t="shared" si="2"/>
        <v>4.0225999999999997</v>
      </c>
      <c r="N11" s="72">
        <v>233.68</v>
      </c>
      <c r="O11" s="26" t="str">
        <f t="shared" si="3"/>
        <v/>
      </c>
    </row>
    <row r="12" spans="2:15" s="30" customFormat="1" ht="36" x14ac:dyDescent="0.3">
      <c r="B12" s="139" t="s">
        <v>161</v>
      </c>
      <c r="C12" s="25" t="s">
        <v>7</v>
      </c>
      <c r="D12" s="141" t="str">
        <f t="shared" si="0"/>
        <v>Kibbutzim College of Education, Technology and Arts</v>
      </c>
      <c r="E12" s="141" t="str">
        <f t="shared" si="1"/>
        <v>Israel</v>
      </c>
      <c r="F12" s="139" t="s">
        <v>586</v>
      </c>
      <c r="G12" s="75">
        <v>43193</v>
      </c>
      <c r="H12" s="139" t="s">
        <v>581</v>
      </c>
      <c r="I12" s="139" t="s">
        <v>582</v>
      </c>
      <c r="J12" s="25" t="s">
        <v>585</v>
      </c>
      <c r="K12" s="138">
        <v>1920</v>
      </c>
      <c r="L12" s="25" t="s">
        <v>567</v>
      </c>
      <c r="M12" s="185">
        <f t="shared" si="2"/>
        <v>4.0226300000000004</v>
      </c>
      <c r="N12" s="72">
        <v>477.3</v>
      </c>
      <c r="O12" s="26" t="str">
        <f t="shared" si="3"/>
        <v/>
      </c>
    </row>
    <row r="13" spans="2:15" s="30" customFormat="1" x14ac:dyDescent="0.3">
      <c r="B13" s="139"/>
      <c r="C13" s="25"/>
      <c r="D13" s="141" t="str">
        <f t="shared" si="0"/>
        <v/>
      </c>
      <c r="E13" s="141" t="str">
        <f t="shared" si="1"/>
        <v/>
      </c>
      <c r="F13" s="139"/>
      <c r="G13" s="75"/>
      <c r="H13" s="139"/>
      <c r="I13" s="139"/>
      <c r="J13" s="25"/>
      <c r="K13" s="138"/>
      <c r="L13" s="25"/>
      <c r="M13" s="185" t="str">
        <f t="shared" si="2"/>
        <v/>
      </c>
      <c r="N13" s="72">
        <v>0</v>
      </c>
      <c r="O13" s="26" t="str">
        <f t="shared" si="3"/>
        <v>Error</v>
      </c>
    </row>
    <row r="14" spans="2:15" s="30" customFormat="1" x14ac:dyDescent="0.3">
      <c r="B14" s="139" t="s">
        <v>160</v>
      </c>
      <c r="C14" s="25" t="s">
        <v>8</v>
      </c>
      <c r="D14" s="141" t="str">
        <f t="shared" si="0"/>
        <v>The MOFET Institute</v>
      </c>
      <c r="E14" s="141" t="str">
        <f t="shared" si="1"/>
        <v>Israel</v>
      </c>
      <c r="F14" s="139">
        <v>7115</v>
      </c>
      <c r="G14" s="75">
        <v>42780</v>
      </c>
      <c r="H14" s="139" t="s">
        <v>716</v>
      </c>
      <c r="I14" s="139" t="s">
        <v>717</v>
      </c>
      <c r="J14" s="25" t="s">
        <v>220</v>
      </c>
      <c r="K14" s="138">
        <v>87.75</v>
      </c>
      <c r="L14" s="25" t="s">
        <v>567</v>
      </c>
      <c r="M14" s="185">
        <f t="shared" si="2"/>
        <v>4.0233800000000004</v>
      </c>
      <c r="N14" s="72">
        <v>21.81</v>
      </c>
      <c r="O14" s="26" t="str">
        <f t="shared" si="3"/>
        <v/>
      </c>
    </row>
    <row r="15" spans="2:15" s="30" customFormat="1" x14ac:dyDescent="0.3">
      <c r="B15" s="139" t="s">
        <v>160</v>
      </c>
      <c r="C15" s="25" t="s">
        <v>8</v>
      </c>
      <c r="D15" s="141" t="str">
        <f t="shared" si="0"/>
        <v>The MOFET Institute</v>
      </c>
      <c r="E15" s="141" t="str">
        <f t="shared" si="1"/>
        <v>Israel</v>
      </c>
      <c r="F15" s="139">
        <v>26572</v>
      </c>
      <c r="G15" s="75">
        <v>43009</v>
      </c>
      <c r="H15" s="139" t="s">
        <v>718</v>
      </c>
      <c r="I15" s="139" t="s">
        <v>719</v>
      </c>
      <c r="J15" s="25" t="s">
        <v>585</v>
      </c>
      <c r="K15" s="138">
        <v>1755</v>
      </c>
      <c r="L15" s="25" t="s">
        <v>567</v>
      </c>
      <c r="M15" s="185">
        <f t="shared" si="2"/>
        <v>4.0226499999999996</v>
      </c>
      <c r="N15" s="72">
        <v>436.28</v>
      </c>
      <c r="O15" s="26" t="str">
        <f t="shared" si="3"/>
        <v/>
      </c>
    </row>
    <row r="16" spans="2:15" s="30" customFormat="1" x14ac:dyDescent="0.3">
      <c r="B16" s="139" t="s">
        <v>160</v>
      </c>
      <c r="C16" s="25" t="s">
        <v>8</v>
      </c>
      <c r="D16" s="141" t="str">
        <f t="shared" si="0"/>
        <v>The MOFET Institute</v>
      </c>
      <c r="E16" s="141" t="str">
        <f t="shared" si="1"/>
        <v>Israel</v>
      </c>
      <c r="F16" s="139">
        <v>7832</v>
      </c>
      <c r="G16" s="75">
        <v>42820</v>
      </c>
      <c r="H16" s="139" t="s">
        <v>720</v>
      </c>
      <c r="I16" s="139" t="s">
        <v>717</v>
      </c>
      <c r="J16" s="25" t="s">
        <v>220</v>
      </c>
      <c r="K16" s="138">
        <v>36902</v>
      </c>
      <c r="L16" s="25" t="s">
        <v>567</v>
      </c>
      <c r="M16" s="185">
        <f t="shared" si="2"/>
        <v>4.0225999999999997</v>
      </c>
      <c r="N16" s="72">
        <v>9173.66</v>
      </c>
      <c r="O16" s="26" t="str">
        <f t="shared" si="3"/>
        <v/>
      </c>
    </row>
    <row r="17" spans="2:15" s="30" customFormat="1" x14ac:dyDescent="0.3">
      <c r="B17" s="139" t="s">
        <v>160</v>
      </c>
      <c r="C17" s="25" t="s">
        <v>8</v>
      </c>
      <c r="D17" s="141" t="str">
        <f t="shared" si="0"/>
        <v>The MOFET Institute</v>
      </c>
      <c r="E17" s="141" t="str">
        <f t="shared" si="1"/>
        <v>Israel</v>
      </c>
      <c r="F17" s="139">
        <v>26724</v>
      </c>
      <c r="G17" s="75">
        <v>43110</v>
      </c>
      <c r="H17" s="139" t="s">
        <v>721</v>
      </c>
      <c r="I17" s="139" t="s">
        <v>717</v>
      </c>
      <c r="J17" s="25" t="s">
        <v>585</v>
      </c>
      <c r="K17" s="138">
        <v>87.75</v>
      </c>
      <c r="L17" s="25" t="s">
        <v>567</v>
      </c>
      <c r="M17" s="185">
        <f t="shared" si="2"/>
        <v>4.0233800000000004</v>
      </c>
      <c r="N17" s="72">
        <v>21.81</v>
      </c>
      <c r="O17" s="26" t="str">
        <f t="shared" si="3"/>
        <v/>
      </c>
    </row>
    <row r="18" spans="2:15" s="30" customFormat="1" x14ac:dyDescent="0.3">
      <c r="B18" s="139" t="s">
        <v>160</v>
      </c>
      <c r="C18" s="25" t="s">
        <v>8</v>
      </c>
      <c r="D18" s="141" t="str">
        <f t="shared" si="0"/>
        <v>The MOFET Institute</v>
      </c>
      <c r="E18" s="141" t="str">
        <f t="shared" si="1"/>
        <v>Israel</v>
      </c>
      <c r="F18" s="139">
        <v>26710</v>
      </c>
      <c r="G18" s="75">
        <v>43132</v>
      </c>
      <c r="H18" s="139" t="s">
        <v>722</v>
      </c>
      <c r="I18" s="139" t="s">
        <v>717</v>
      </c>
      <c r="J18" s="25" t="s">
        <v>585</v>
      </c>
      <c r="K18" s="138">
        <v>1685</v>
      </c>
      <c r="L18" s="25" t="s">
        <v>567</v>
      </c>
      <c r="M18" s="185">
        <f t="shared" si="2"/>
        <v>4.0226300000000004</v>
      </c>
      <c r="N18" s="72">
        <v>418.88</v>
      </c>
      <c r="O18" s="26" t="str">
        <f t="shared" si="3"/>
        <v/>
      </c>
    </row>
    <row r="19" spans="2:15" s="30" customFormat="1" x14ac:dyDescent="0.3">
      <c r="B19" s="139" t="s">
        <v>161</v>
      </c>
      <c r="C19" s="25" t="s">
        <v>8</v>
      </c>
      <c r="D19" s="141" t="str">
        <f t="shared" si="0"/>
        <v>The MOFET Institute</v>
      </c>
      <c r="E19" s="141" t="str">
        <f t="shared" si="1"/>
        <v>Israel</v>
      </c>
      <c r="F19" s="139">
        <v>25948</v>
      </c>
      <c r="G19" s="75">
        <v>42887</v>
      </c>
      <c r="H19" s="139" t="s">
        <v>723</v>
      </c>
      <c r="I19" s="139" t="s">
        <v>724</v>
      </c>
      <c r="J19" s="25" t="s">
        <v>585</v>
      </c>
      <c r="K19" s="138">
        <v>927</v>
      </c>
      <c r="L19" s="25" t="s">
        <v>567</v>
      </c>
      <c r="M19" s="185">
        <f t="shared" si="2"/>
        <v>4.0227399999999998</v>
      </c>
      <c r="N19" s="72">
        <v>230.44</v>
      </c>
      <c r="O19" s="26" t="str">
        <f t="shared" si="3"/>
        <v/>
      </c>
    </row>
    <row r="20" spans="2:15" s="30" customFormat="1" x14ac:dyDescent="0.3">
      <c r="B20" s="139" t="s">
        <v>160</v>
      </c>
      <c r="C20" s="25" t="s">
        <v>8</v>
      </c>
      <c r="D20" s="141" t="str">
        <f t="shared" si="0"/>
        <v>The MOFET Institute</v>
      </c>
      <c r="E20" s="141" t="str">
        <f t="shared" si="1"/>
        <v>Israel</v>
      </c>
      <c r="F20" s="139">
        <v>26058</v>
      </c>
      <c r="G20" s="75">
        <v>42914</v>
      </c>
      <c r="H20" s="139" t="s">
        <v>725</v>
      </c>
      <c r="I20" s="139" t="s">
        <v>726</v>
      </c>
      <c r="J20" s="25" t="s">
        <v>220</v>
      </c>
      <c r="K20" s="138">
        <v>585</v>
      </c>
      <c r="L20" s="25" t="s">
        <v>567</v>
      </c>
      <c r="M20" s="185">
        <f t="shared" si="2"/>
        <v>4.0228299999999999</v>
      </c>
      <c r="N20" s="72">
        <v>145.41999999999999</v>
      </c>
      <c r="O20" s="26" t="str">
        <f t="shared" si="3"/>
        <v/>
      </c>
    </row>
    <row r="21" spans="2:15" s="30" customFormat="1" x14ac:dyDescent="0.3">
      <c r="B21" s="139" t="s">
        <v>160</v>
      </c>
      <c r="C21" s="25" t="s">
        <v>8</v>
      </c>
      <c r="D21" s="141" t="str">
        <f t="shared" si="0"/>
        <v>The MOFET Institute</v>
      </c>
      <c r="E21" s="141" t="str">
        <f t="shared" si="1"/>
        <v>Israel</v>
      </c>
      <c r="F21" s="139">
        <v>26281</v>
      </c>
      <c r="G21" s="75">
        <v>42963</v>
      </c>
      <c r="H21" s="139" t="s">
        <v>727</v>
      </c>
      <c r="I21" s="139" t="s">
        <v>726</v>
      </c>
      <c r="J21" s="25" t="s">
        <v>585</v>
      </c>
      <c r="K21" s="138">
        <v>585</v>
      </c>
      <c r="L21" s="25" t="s">
        <v>567</v>
      </c>
      <c r="M21" s="185">
        <f t="shared" si="2"/>
        <v>4.0228299999999999</v>
      </c>
      <c r="N21" s="72">
        <v>145.41999999999999</v>
      </c>
      <c r="O21" s="26" t="str">
        <f t="shared" si="3"/>
        <v/>
      </c>
    </row>
    <row r="22" spans="2:15" s="30" customFormat="1" x14ac:dyDescent="0.3">
      <c r="B22" s="139"/>
      <c r="C22" s="25"/>
      <c r="D22" s="141" t="str">
        <f t="shared" si="0"/>
        <v/>
      </c>
      <c r="E22" s="141" t="str">
        <f t="shared" si="1"/>
        <v/>
      </c>
      <c r="F22" s="139"/>
      <c r="G22" s="75"/>
      <c r="H22" s="139"/>
      <c r="I22" s="139"/>
      <c r="J22" s="25"/>
      <c r="K22" s="138"/>
      <c r="L22" s="25"/>
      <c r="M22" s="185" t="str">
        <f t="shared" si="2"/>
        <v/>
      </c>
      <c r="N22" s="72">
        <v>0</v>
      </c>
      <c r="O22" s="26" t="str">
        <f t="shared" si="3"/>
        <v>Error</v>
      </c>
    </row>
    <row r="23" spans="2:15" s="30" customFormat="1" x14ac:dyDescent="0.3">
      <c r="B23" s="139" t="s">
        <v>161</v>
      </c>
      <c r="C23" s="25" t="s">
        <v>9</v>
      </c>
      <c r="D23" s="141" t="str">
        <f t="shared" si="0"/>
        <v>Beit Berl College</v>
      </c>
      <c r="E23" s="141" t="str">
        <f t="shared" si="1"/>
        <v>Israel</v>
      </c>
      <c r="F23" s="139">
        <v>2016169</v>
      </c>
      <c r="G23" s="75">
        <v>42786</v>
      </c>
      <c r="H23" s="139" t="s">
        <v>887</v>
      </c>
      <c r="I23" s="139" t="s">
        <v>888</v>
      </c>
      <c r="J23" s="25" t="s">
        <v>220</v>
      </c>
      <c r="K23" s="138">
        <v>234</v>
      </c>
      <c r="L23" s="25" t="s">
        <v>567</v>
      </c>
      <c r="M23" s="185">
        <f t="shared" si="2"/>
        <v>4.0226899999999999</v>
      </c>
      <c r="N23" s="72">
        <v>58.17</v>
      </c>
      <c r="O23" s="26" t="str">
        <f t="shared" si="3"/>
        <v/>
      </c>
    </row>
    <row r="24" spans="2:15" s="30" customFormat="1" x14ac:dyDescent="0.3">
      <c r="B24" s="139" t="s">
        <v>160</v>
      </c>
      <c r="C24" s="25" t="s">
        <v>9</v>
      </c>
      <c r="D24" s="141" t="str">
        <f t="shared" si="0"/>
        <v>Beit Berl College</v>
      </c>
      <c r="E24" s="141" t="str">
        <f t="shared" si="1"/>
        <v>Israel</v>
      </c>
      <c r="F24" s="139">
        <v>2016272</v>
      </c>
      <c r="G24" s="75">
        <v>43038</v>
      </c>
      <c r="H24" s="139" t="s">
        <v>887</v>
      </c>
      <c r="I24" s="139" t="s">
        <v>888</v>
      </c>
      <c r="J24" s="25" t="s">
        <v>220</v>
      </c>
      <c r="K24" s="138">
        <v>1700</v>
      </c>
      <c r="L24" s="25" t="s">
        <v>567</v>
      </c>
      <c r="M24" s="185">
        <f t="shared" si="2"/>
        <v>4.0226199999999999</v>
      </c>
      <c r="N24" s="72">
        <v>422.61</v>
      </c>
      <c r="O24" s="26" t="str">
        <f t="shared" si="3"/>
        <v/>
      </c>
    </row>
    <row r="25" spans="2:15" s="30" customFormat="1" x14ac:dyDescent="0.3">
      <c r="B25" s="139"/>
      <c r="C25" s="25"/>
      <c r="D25" s="141" t="str">
        <f t="shared" si="0"/>
        <v/>
      </c>
      <c r="E25" s="141" t="str">
        <f t="shared" si="1"/>
        <v/>
      </c>
      <c r="F25" s="139"/>
      <c r="G25" s="75"/>
      <c r="H25" s="139"/>
      <c r="I25" s="139"/>
      <c r="J25" s="25"/>
      <c r="K25" s="138"/>
      <c r="L25" s="25"/>
      <c r="M25" s="185" t="str">
        <f t="shared" si="2"/>
        <v/>
      </c>
      <c r="N25" s="72">
        <v>0</v>
      </c>
      <c r="O25" s="26" t="str">
        <f t="shared" si="3"/>
        <v>Error</v>
      </c>
    </row>
    <row r="26" spans="2:15" s="30" customFormat="1" x14ac:dyDescent="0.3">
      <c r="B26" s="139" t="s">
        <v>161</v>
      </c>
      <c r="C26" s="25" t="s">
        <v>10</v>
      </c>
      <c r="D26" s="141" t="str">
        <f t="shared" si="0"/>
        <v>Kaye Academic College of Education</v>
      </c>
      <c r="E26" s="141" t="str">
        <f t="shared" si="1"/>
        <v>Israel</v>
      </c>
      <c r="F26" s="139">
        <v>104947</v>
      </c>
      <c r="G26" s="75">
        <v>42704</v>
      </c>
      <c r="H26" s="139" t="s">
        <v>939</v>
      </c>
      <c r="I26" s="139" t="s">
        <v>940</v>
      </c>
      <c r="J26" s="25" t="s">
        <v>220</v>
      </c>
      <c r="K26" s="138">
        <v>2164</v>
      </c>
      <c r="L26" s="25" t="s">
        <v>567</v>
      </c>
      <c r="M26" s="185">
        <f t="shared" si="2"/>
        <v>4.0223000000000004</v>
      </c>
      <c r="N26" s="72">
        <v>538</v>
      </c>
      <c r="O26" s="26" t="str">
        <f t="shared" si="3"/>
        <v/>
      </c>
    </row>
    <row r="27" spans="2:15" s="30" customFormat="1" x14ac:dyDescent="0.3">
      <c r="B27" s="139" t="s">
        <v>161</v>
      </c>
      <c r="C27" s="25" t="s">
        <v>10</v>
      </c>
      <c r="D27" s="141" t="str">
        <f t="shared" si="0"/>
        <v>Kaye Academic College of Education</v>
      </c>
      <c r="E27" s="141" t="str">
        <f t="shared" si="1"/>
        <v>Israel</v>
      </c>
      <c r="F27" s="139">
        <v>105113</v>
      </c>
      <c r="G27" s="75">
        <v>42825</v>
      </c>
      <c r="H27" s="139" t="s">
        <v>939</v>
      </c>
      <c r="I27" s="139" t="s">
        <v>940</v>
      </c>
      <c r="J27" s="25" t="s">
        <v>220</v>
      </c>
      <c r="K27" s="138">
        <v>8432</v>
      </c>
      <c r="L27" s="25" t="s">
        <v>567</v>
      </c>
      <c r="M27" s="185">
        <f t="shared" si="2"/>
        <v>4.0223300000000002</v>
      </c>
      <c r="N27" s="72">
        <v>2096.3000000000002</v>
      </c>
      <c r="O27" s="26" t="str">
        <f t="shared" si="3"/>
        <v/>
      </c>
    </row>
    <row r="28" spans="2:15" s="30" customFormat="1" x14ac:dyDescent="0.3">
      <c r="B28" s="139" t="s">
        <v>160</v>
      </c>
      <c r="C28" s="25" t="s">
        <v>10</v>
      </c>
      <c r="D28" s="141" t="str">
        <f t="shared" si="0"/>
        <v>Kaye Academic College of Education</v>
      </c>
      <c r="E28" s="141" t="str">
        <f t="shared" si="1"/>
        <v>Israel</v>
      </c>
      <c r="F28" s="139">
        <v>90190</v>
      </c>
      <c r="G28" s="75">
        <v>42845</v>
      </c>
      <c r="H28" s="139" t="s">
        <v>939</v>
      </c>
      <c r="I28" s="139" t="s">
        <v>941</v>
      </c>
      <c r="J28" s="25" t="s">
        <v>220</v>
      </c>
      <c r="K28" s="138">
        <v>2148</v>
      </c>
      <c r="L28" s="25" t="s">
        <v>567</v>
      </c>
      <c r="M28" s="185">
        <f t="shared" si="2"/>
        <v>4.0224700000000002</v>
      </c>
      <c r="N28" s="72">
        <v>534</v>
      </c>
      <c r="O28" s="26" t="str">
        <f t="shared" si="3"/>
        <v/>
      </c>
    </row>
    <row r="29" spans="2:15" s="30" customFormat="1" x14ac:dyDescent="0.3">
      <c r="B29" s="139" t="s">
        <v>160</v>
      </c>
      <c r="C29" s="25" t="s">
        <v>10</v>
      </c>
      <c r="D29" s="141" t="str">
        <f t="shared" si="0"/>
        <v>Kaye Academic College of Education</v>
      </c>
      <c r="E29" s="141" t="str">
        <f t="shared" si="1"/>
        <v>Israel</v>
      </c>
      <c r="F29" s="139">
        <v>105181</v>
      </c>
      <c r="G29" s="75">
        <v>42894</v>
      </c>
      <c r="H29" s="139" t="s">
        <v>942</v>
      </c>
      <c r="I29" s="139" t="s">
        <v>940</v>
      </c>
      <c r="J29" s="25" t="s">
        <v>220</v>
      </c>
      <c r="K29" s="138">
        <v>7568</v>
      </c>
      <c r="L29" s="25" t="s">
        <v>567</v>
      </c>
      <c r="M29" s="185">
        <f t="shared" si="2"/>
        <v>4.0229600000000003</v>
      </c>
      <c r="N29" s="72">
        <v>1881.2</v>
      </c>
      <c r="O29" s="26" t="str">
        <f t="shared" si="3"/>
        <v/>
      </c>
    </row>
    <row r="30" spans="2:15" s="30" customFormat="1" x14ac:dyDescent="0.3">
      <c r="B30" s="139" t="s">
        <v>160</v>
      </c>
      <c r="C30" s="25" t="s">
        <v>10</v>
      </c>
      <c r="D30" s="141" t="str">
        <f t="shared" si="0"/>
        <v>Kaye Academic College of Education</v>
      </c>
      <c r="E30" s="141" t="str">
        <f t="shared" si="1"/>
        <v>Israel</v>
      </c>
      <c r="F30" s="139">
        <v>105212</v>
      </c>
      <c r="G30" s="75">
        <v>42922</v>
      </c>
      <c r="H30" s="139" t="s">
        <v>939</v>
      </c>
      <c r="I30" s="139" t="s">
        <v>940</v>
      </c>
      <c r="J30" s="25" t="s">
        <v>220</v>
      </c>
      <c r="K30" s="138">
        <v>1280</v>
      </c>
      <c r="L30" s="25" t="s">
        <v>567</v>
      </c>
      <c r="M30" s="185">
        <f t="shared" si="2"/>
        <v>4.0226300000000004</v>
      </c>
      <c r="N30" s="72">
        <v>318.2</v>
      </c>
      <c r="O30" s="26" t="str">
        <f t="shared" si="3"/>
        <v/>
      </c>
    </row>
    <row r="31" spans="2:15" s="30" customFormat="1" x14ac:dyDescent="0.3">
      <c r="B31" s="139" t="s">
        <v>160</v>
      </c>
      <c r="C31" s="25" t="s">
        <v>10</v>
      </c>
      <c r="D31" s="141" t="str">
        <f t="shared" si="0"/>
        <v>Kaye Academic College of Education</v>
      </c>
      <c r="E31" s="141" t="str">
        <f t="shared" si="1"/>
        <v>Israel</v>
      </c>
      <c r="F31" s="139">
        <v>90320</v>
      </c>
      <c r="G31" s="75">
        <v>42996</v>
      </c>
      <c r="H31" s="139" t="s">
        <v>943</v>
      </c>
      <c r="I31" s="139" t="s">
        <v>941</v>
      </c>
      <c r="J31" s="25" t="s">
        <v>220</v>
      </c>
      <c r="K31" s="138">
        <v>1193.4000000000001</v>
      </c>
      <c r="L31" s="25" t="s">
        <v>567</v>
      </c>
      <c r="M31" s="185">
        <f t="shared" si="2"/>
        <v>4.0229200000000001</v>
      </c>
      <c r="N31" s="72">
        <v>296.64999999999998</v>
      </c>
      <c r="O31" s="26" t="str">
        <f t="shared" si="3"/>
        <v/>
      </c>
    </row>
    <row r="32" spans="2:15" s="30" customFormat="1" x14ac:dyDescent="0.3">
      <c r="B32" s="139" t="s">
        <v>161</v>
      </c>
      <c r="C32" s="25" t="s">
        <v>10</v>
      </c>
      <c r="D32" s="141" t="str">
        <f t="shared" si="0"/>
        <v>Kaye Academic College of Education</v>
      </c>
      <c r="E32" s="141" t="str">
        <f t="shared" si="1"/>
        <v>Israel</v>
      </c>
      <c r="F32" s="139">
        <v>64919</v>
      </c>
      <c r="G32" s="75">
        <v>42984</v>
      </c>
      <c r="H32" s="139" t="s">
        <v>944</v>
      </c>
      <c r="I32" s="139" t="s">
        <v>945</v>
      </c>
      <c r="J32" s="25" t="s">
        <v>220</v>
      </c>
      <c r="K32" s="138">
        <v>1474</v>
      </c>
      <c r="L32" s="25" t="s">
        <v>567</v>
      </c>
      <c r="M32" s="185">
        <f t="shared" si="2"/>
        <v>4.0229299999999997</v>
      </c>
      <c r="N32" s="72">
        <v>366.4</v>
      </c>
      <c r="O32" s="26" t="str">
        <f t="shared" si="3"/>
        <v/>
      </c>
    </row>
    <row r="33" spans="2:15" s="30" customFormat="1" x14ac:dyDescent="0.3">
      <c r="B33" s="139"/>
      <c r="C33" s="25"/>
      <c r="D33" s="141" t="str">
        <f t="shared" si="0"/>
        <v/>
      </c>
      <c r="E33" s="141" t="str">
        <f t="shared" si="1"/>
        <v/>
      </c>
      <c r="F33" s="139"/>
      <c r="G33" s="75"/>
      <c r="H33" s="139"/>
      <c r="I33" s="139"/>
      <c r="J33" s="25"/>
      <c r="K33" s="138"/>
      <c r="L33" s="25"/>
      <c r="M33" s="185" t="str">
        <f t="shared" si="2"/>
        <v/>
      </c>
      <c r="N33" s="72">
        <v>0</v>
      </c>
      <c r="O33" s="26" t="str">
        <f t="shared" si="3"/>
        <v>Error</v>
      </c>
    </row>
    <row r="34" spans="2:15" s="30" customFormat="1" ht="36" x14ac:dyDescent="0.3">
      <c r="B34" s="139" t="s">
        <v>160</v>
      </c>
      <c r="C34" s="25" t="s">
        <v>14</v>
      </c>
      <c r="D34" s="141" t="str">
        <f t="shared" si="0"/>
        <v>Gordon Academic College of Education</v>
      </c>
      <c r="E34" s="141" t="str">
        <f t="shared" si="1"/>
        <v>Israel</v>
      </c>
      <c r="F34" s="139" t="s">
        <v>1082</v>
      </c>
      <c r="G34" s="75">
        <v>43052</v>
      </c>
      <c r="H34" s="139" t="s">
        <v>1152</v>
      </c>
      <c r="I34" s="139" t="s">
        <v>1153</v>
      </c>
      <c r="J34" s="25" t="s">
        <v>220</v>
      </c>
      <c r="K34" s="138">
        <v>2667.6</v>
      </c>
      <c r="L34" s="25" t="s">
        <v>567</v>
      </c>
      <c r="M34" s="185">
        <f t="shared" si="2"/>
        <v>4.0226199999999999</v>
      </c>
      <c r="N34" s="72">
        <v>663.15</v>
      </c>
      <c r="O34" s="26" t="str">
        <f t="shared" si="3"/>
        <v/>
      </c>
    </row>
    <row r="35" spans="2:15" s="30" customFormat="1" x14ac:dyDescent="0.3">
      <c r="B35" s="139"/>
      <c r="C35" s="25"/>
      <c r="D35" s="141" t="str">
        <f t="shared" si="0"/>
        <v/>
      </c>
      <c r="E35" s="141" t="str">
        <f t="shared" si="1"/>
        <v/>
      </c>
      <c r="F35" s="139"/>
      <c r="G35" s="75"/>
      <c r="H35" s="139"/>
      <c r="I35" s="139"/>
      <c r="J35" s="25"/>
      <c r="K35" s="138"/>
      <c r="L35" s="25"/>
      <c r="M35" s="185" t="str">
        <f t="shared" si="2"/>
        <v/>
      </c>
      <c r="N35" s="72">
        <v>0</v>
      </c>
      <c r="O35" s="26" t="str">
        <f t="shared" si="3"/>
        <v>Error</v>
      </c>
    </row>
    <row r="36" spans="2:15" s="30" customFormat="1" x14ac:dyDescent="0.3">
      <c r="B36" s="139" t="s">
        <v>161</v>
      </c>
      <c r="C36" s="25" t="s">
        <v>16</v>
      </c>
      <c r="D36" s="141" t="str">
        <f t="shared" si="0"/>
        <v>Talpiot Academic College</v>
      </c>
      <c r="E36" s="141" t="str">
        <f t="shared" si="1"/>
        <v>Israel</v>
      </c>
      <c r="F36" s="139" t="s">
        <v>1290</v>
      </c>
      <c r="G36" s="75">
        <v>42750</v>
      </c>
      <c r="H36" s="139" t="s">
        <v>1291</v>
      </c>
      <c r="I36" s="139" t="s">
        <v>1292</v>
      </c>
      <c r="J36" s="25" t="s">
        <v>585</v>
      </c>
      <c r="K36" s="138">
        <v>241</v>
      </c>
      <c r="L36" s="25" t="s">
        <v>567</v>
      </c>
      <c r="M36" s="185">
        <f t="shared" si="2"/>
        <v>4.0227000000000004</v>
      </c>
      <c r="N36" s="72">
        <v>59.91</v>
      </c>
      <c r="O36" s="26" t="str">
        <f t="shared" si="3"/>
        <v/>
      </c>
    </row>
    <row r="37" spans="2:15" s="30" customFormat="1" x14ac:dyDescent="0.3">
      <c r="B37" s="139" t="s">
        <v>161</v>
      </c>
      <c r="C37" s="25" t="s">
        <v>16</v>
      </c>
      <c r="D37" s="141" t="str">
        <f t="shared" si="0"/>
        <v>Talpiot Academic College</v>
      </c>
      <c r="E37" s="141" t="str">
        <f t="shared" si="1"/>
        <v>Israel</v>
      </c>
      <c r="F37" s="139" t="s">
        <v>1293</v>
      </c>
      <c r="G37" s="75">
        <v>42734</v>
      </c>
      <c r="H37" s="139" t="s">
        <v>1294</v>
      </c>
      <c r="I37" s="139" t="s">
        <v>1295</v>
      </c>
      <c r="J37" s="25" t="s">
        <v>585</v>
      </c>
      <c r="K37" s="138">
        <v>135</v>
      </c>
      <c r="L37" s="25" t="s">
        <v>567</v>
      </c>
      <c r="M37" s="185">
        <f t="shared" si="2"/>
        <v>4.0226499999999996</v>
      </c>
      <c r="N37" s="72">
        <v>33.56</v>
      </c>
      <c r="O37" s="26" t="str">
        <f t="shared" si="3"/>
        <v/>
      </c>
    </row>
    <row r="38" spans="2:15" s="30" customFormat="1" x14ac:dyDescent="0.3">
      <c r="B38" s="139" t="s">
        <v>161</v>
      </c>
      <c r="C38" s="25" t="s">
        <v>16</v>
      </c>
      <c r="D38" s="141" t="str">
        <f t="shared" si="0"/>
        <v>Talpiot Academic College</v>
      </c>
      <c r="E38" s="141" t="str">
        <f t="shared" si="1"/>
        <v>Israel</v>
      </c>
      <c r="F38" s="139" t="s">
        <v>1296</v>
      </c>
      <c r="G38" s="75">
        <v>42793</v>
      </c>
      <c r="H38" s="139" t="s">
        <v>1294</v>
      </c>
      <c r="I38" s="139" t="s">
        <v>1297</v>
      </c>
      <c r="J38" s="25" t="s">
        <v>585</v>
      </c>
      <c r="K38" s="138">
        <v>945</v>
      </c>
      <c r="L38" s="25" t="s">
        <v>567</v>
      </c>
      <c r="M38" s="185">
        <f t="shared" si="2"/>
        <v>4.0226499999999996</v>
      </c>
      <c r="N38" s="72">
        <v>234.92</v>
      </c>
      <c r="O38" s="26" t="str">
        <f t="shared" si="3"/>
        <v/>
      </c>
    </row>
    <row r="39" spans="2:15" s="30" customFormat="1" x14ac:dyDescent="0.3">
      <c r="B39" s="139" t="s">
        <v>161</v>
      </c>
      <c r="C39" s="25" t="s">
        <v>16</v>
      </c>
      <c r="D39" s="141" t="str">
        <f t="shared" si="0"/>
        <v>Talpiot Academic College</v>
      </c>
      <c r="E39" s="141" t="str">
        <f t="shared" si="1"/>
        <v>Israel</v>
      </c>
      <c r="F39" s="139" t="s">
        <v>1298</v>
      </c>
      <c r="G39" s="75">
        <v>42825</v>
      </c>
      <c r="H39" s="139" t="s">
        <v>1294</v>
      </c>
      <c r="I39" s="139" t="s">
        <v>1295</v>
      </c>
      <c r="J39" s="25" t="s">
        <v>585</v>
      </c>
      <c r="K39" s="138">
        <v>135</v>
      </c>
      <c r="L39" s="25" t="s">
        <v>567</v>
      </c>
      <c r="M39" s="185">
        <f t="shared" si="2"/>
        <v>4.0226499999999996</v>
      </c>
      <c r="N39" s="72">
        <v>33.56</v>
      </c>
      <c r="O39" s="26" t="str">
        <f t="shared" si="3"/>
        <v/>
      </c>
    </row>
    <row r="40" spans="2:15" s="30" customFormat="1" x14ac:dyDescent="0.3">
      <c r="B40" s="139" t="s">
        <v>161</v>
      </c>
      <c r="C40" s="25" t="s">
        <v>16</v>
      </c>
      <c r="D40" s="141" t="str">
        <f t="shared" si="0"/>
        <v>Talpiot Academic College</v>
      </c>
      <c r="E40" s="141" t="str">
        <f t="shared" si="1"/>
        <v>Israel</v>
      </c>
      <c r="F40" s="139" t="s">
        <v>1299</v>
      </c>
      <c r="G40" s="75">
        <v>42886</v>
      </c>
      <c r="H40" s="139" t="s">
        <v>1294</v>
      </c>
      <c r="I40" s="139" t="s">
        <v>1295</v>
      </c>
      <c r="J40" s="25" t="s">
        <v>585</v>
      </c>
      <c r="K40" s="138">
        <v>1141</v>
      </c>
      <c r="L40" s="25" t="s">
        <v>567</v>
      </c>
      <c r="M40" s="185">
        <f t="shared" si="2"/>
        <v>4.0225600000000004</v>
      </c>
      <c r="N40" s="72">
        <v>283.64999999999998</v>
      </c>
      <c r="O40" s="26" t="str">
        <f t="shared" si="3"/>
        <v/>
      </c>
    </row>
    <row r="41" spans="2:15" s="30" customFormat="1" x14ac:dyDescent="0.3">
      <c r="B41" s="139"/>
      <c r="C41" s="25"/>
      <c r="D41" s="141" t="str">
        <f t="shared" si="0"/>
        <v/>
      </c>
      <c r="E41" s="141" t="str">
        <f t="shared" si="1"/>
        <v/>
      </c>
      <c r="F41" s="139"/>
      <c r="G41" s="75"/>
      <c r="H41" s="139"/>
      <c r="I41" s="139"/>
      <c r="J41" s="25"/>
      <c r="K41" s="138"/>
      <c r="L41" s="25"/>
      <c r="M41" s="185" t="str">
        <f t="shared" si="2"/>
        <v/>
      </c>
      <c r="N41" s="72">
        <v>0</v>
      </c>
      <c r="O41" s="26" t="str">
        <f t="shared" si="3"/>
        <v>Error</v>
      </c>
    </row>
  </sheetData>
  <sheetProtection password="E359" sheet="1" objects="1" scenarios="1" selectLockedCells="1"/>
  <dataConsolidate/>
  <mergeCells count="4">
    <mergeCell ref="B2:O2"/>
    <mergeCell ref="B4:C5"/>
    <mergeCell ref="D4:D5"/>
    <mergeCell ref="E4:E5"/>
  </mergeCells>
  <conditionalFormatting sqref="O8:O9">
    <cfRule type="containsText" dxfId="206" priority="192" operator="containsText" text="Error">
      <formula>NOT(ISERROR(SEARCH("Error",O8)))</formula>
    </cfRule>
  </conditionalFormatting>
  <conditionalFormatting sqref="E4:E5">
    <cfRule type="cellIs" dxfId="205" priority="189" operator="equal">
      <formula>"Exceeds Grant Awarded + 10%"</formula>
    </cfRule>
  </conditionalFormatting>
  <conditionalFormatting sqref="D8:D9">
    <cfRule type="cellIs" dxfId="204" priority="188" operator="equal">
      <formula>""</formula>
    </cfRule>
  </conditionalFormatting>
  <conditionalFormatting sqref="E8:E9">
    <cfRule type="expression" dxfId="203" priority="187">
      <formula>COUNTIF(CountryALL,E8)=0</formula>
    </cfRule>
  </conditionalFormatting>
  <conditionalFormatting sqref="O10">
    <cfRule type="containsText" dxfId="202" priority="96" operator="containsText" text="Error">
      <formula>NOT(ISERROR(SEARCH("Error",O10)))</formula>
    </cfRule>
  </conditionalFormatting>
  <conditionalFormatting sqref="D10">
    <cfRule type="cellIs" dxfId="201" priority="95" operator="equal">
      <formula>""</formula>
    </cfRule>
  </conditionalFormatting>
  <conditionalFormatting sqref="E10">
    <cfRule type="expression" dxfId="200" priority="94">
      <formula>COUNTIF(CountryALL,E10)=0</formula>
    </cfRule>
  </conditionalFormatting>
  <conditionalFormatting sqref="O11">
    <cfRule type="containsText" dxfId="199" priority="93" operator="containsText" text="Error">
      <formula>NOT(ISERROR(SEARCH("Error",O11)))</formula>
    </cfRule>
  </conditionalFormatting>
  <conditionalFormatting sqref="D11">
    <cfRule type="cellIs" dxfId="198" priority="92" operator="equal">
      <formula>""</formula>
    </cfRule>
  </conditionalFormatting>
  <conditionalFormatting sqref="E11">
    <cfRule type="expression" dxfId="197" priority="91">
      <formula>COUNTIF(CountryALL,E11)=0</formula>
    </cfRule>
  </conditionalFormatting>
  <conditionalFormatting sqref="O12">
    <cfRule type="containsText" dxfId="196" priority="90" operator="containsText" text="Error">
      <formula>NOT(ISERROR(SEARCH("Error",O12)))</formula>
    </cfRule>
  </conditionalFormatting>
  <conditionalFormatting sqref="D12">
    <cfRule type="cellIs" dxfId="195" priority="89" operator="equal">
      <formula>""</formula>
    </cfRule>
  </conditionalFormatting>
  <conditionalFormatting sqref="E12">
    <cfRule type="expression" dxfId="194" priority="88">
      <formula>COUNTIF(CountryALL,E12)=0</formula>
    </cfRule>
  </conditionalFormatting>
  <conditionalFormatting sqref="O13">
    <cfRule type="containsText" dxfId="193" priority="87" operator="containsText" text="Error">
      <formula>NOT(ISERROR(SEARCH("Error",O13)))</formula>
    </cfRule>
  </conditionalFormatting>
  <conditionalFormatting sqref="D13">
    <cfRule type="cellIs" dxfId="192" priority="86" operator="equal">
      <formula>""</formula>
    </cfRule>
  </conditionalFormatting>
  <conditionalFormatting sqref="E13">
    <cfRule type="expression" dxfId="191" priority="85">
      <formula>COUNTIF(CountryALL,E13)=0</formula>
    </cfRule>
  </conditionalFormatting>
  <conditionalFormatting sqref="O14">
    <cfRule type="containsText" dxfId="190" priority="84" operator="containsText" text="Error">
      <formula>NOT(ISERROR(SEARCH("Error",O14)))</formula>
    </cfRule>
  </conditionalFormatting>
  <conditionalFormatting sqref="D14">
    <cfRule type="cellIs" dxfId="189" priority="83" operator="equal">
      <formula>""</formula>
    </cfRule>
  </conditionalFormatting>
  <conditionalFormatting sqref="E14">
    <cfRule type="expression" dxfId="188" priority="82">
      <formula>COUNTIF(CountryALL,E14)=0</formula>
    </cfRule>
  </conditionalFormatting>
  <conditionalFormatting sqref="O15">
    <cfRule type="containsText" dxfId="187" priority="81" operator="containsText" text="Error">
      <formula>NOT(ISERROR(SEARCH("Error",O15)))</formula>
    </cfRule>
  </conditionalFormatting>
  <conditionalFormatting sqref="D15">
    <cfRule type="cellIs" dxfId="186" priority="80" operator="equal">
      <formula>""</formula>
    </cfRule>
  </conditionalFormatting>
  <conditionalFormatting sqref="E15">
    <cfRule type="expression" dxfId="185" priority="79">
      <formula>COUNTIF(CountryALL,E15)=0</formula>
    </cfRule>
  </conditionalFormatting>
  <conditionalFormatting sqref="O16">
    <cfRule type="containsText" dxfId="184" priority="78" operator="containsText" text="Error">
      <formula>NOT(ISERROR(SEARCH("Error",O16)))</formula>
    </cfRule>
  </conditionalFormatting>
  <conditionalFormatting sqref="D16">
    <cfRule type="cellIs" dxfId="183" priority="77" operator="equal">
      <formula>""</formula>
    </cfRule>
  </conditionalFormatting>
  <conditionalFormatting sqref="E16">
    <cfRule type="expression" dxfId="182" priority="76">
      <formula>COUNTIF(CountryALL,E16)=0</formula>
    </cfRule>
  </conditionalFormatting>
  <conditionalFormatting sqref="O17">
    <cfRule type="containsText" dxfId="181" priority="75" operator="containsText" text="Error">
      <formula>NOT(ISERROR(SEARCH("Error",O17)))</formula>
    </cfRule>
  </conditionalFormatting>
  <conditionalFormatting sqref="D17">
    <cfRule type="cellIs" dxfId="180" priority="74" operator="equal">
      <formula>""</formula>
    </cfRule>
  </conditionalFormatting>
  <conditionalFormatting sqref="E17">
    <cfRule type="expression" dxfId="179" priority="73">
      <formula>COUNTIF(CountryALL,E17)=0</formula>
    </cfRule>
  </conditionalFormatting>
  <conditionalFormatting sqref="O18">
    <cfRule type="containsText" dxfId="178" priority="72" operator="containsText" text="Error">
      <formula>NOT(ISERROR(SEARCH("Error",O18)))</formula>
    </cfRule>
  </conditionalFormatting>
  <conditionalFormatting sqref="D18">
    <cfRule type="cellIs" dxfId="177" priority="71" operator="equal">
      <formula>""</formula>
    </cfRule>
  </conditionalFormatting>
  <conditionalFormatting sqref="E18">
    <cfRule type="expression" dxfId="176" priority="70">
      <formula>COUNTIF(CountryALL,E18)=0</formula>
    </cfRule>
  </conditionalFormatting>
  <conditionalFormatting sqref="O19">
    <cfRule type="containsText" dxfId="175" priority="69" operator="containsText" text="Error">
      <formula>NOT(ISERROR(SEARCH("Error",O19)))</formula>
    </cfRule>
  </conditionalFormatting>
  <conditionalFormatting sqref="D19">
    <cfRule type="cellIs" dxfId="174" priority="68" operator="equal">
      <formula>""</formula>
    </cfRule>
  </conditionalFormatting>
  <conditionalFormatting sqref="E19">
    <cfRule type="expression" dxfId="173" priority="67">
      <formula>COUNTIF(CountryALL,E19)=0</formula>
    </cfRule>
  </conditionalFormatting>
  <conditionalFormatting sqref="O20">
    <cfRule type="containsText" dxfId="172" priority="66" operator="containsText" text="Error">
      <formula>NOT(ISERROR(SEARCH("Error",O20)))</formula>
    </cfRule>
  </conditionalFormatting>
  <conditionalFormatting sqref="D20">
    <cfRule type="cellIs" dxfId="171" priority="65" operator="equal">
      <formula>""</formula>
    </cfRule>
  </conditionalFormatting>
  <conditionalFormatting sqref="E20">
    <cfRule type="expression" dxfId="170" priority="64">
      <formula>COUNTIF(CountryALL,E20)=0</formula>
    </cfRule>
  </conditionalFormatting>
  <conditionalFormatting sqref="O21">
    <cfRule type="containsText" dxfId="169" priority="63" operator="containsText" text="Error">
      <formula>NOT(ISERROR(SEARCH("Error",O21)))</formula>
    </cfRule>
  </conditionalFormatting>
  <conditionalFormatting sqref="D21">
    <cfRule type="cellIs" dxfId="168" priority="62" operator="equal">
      <formula>""</formula>
    </cfRule>
  </conditionalFormatting>
  <conditionalFormatting sqref="E21">
    <cfRule type="expression" dxfId="167" priority="61">
      <formula>COUNTIF(CountryALL,E21)=0</formula>
    </cfRule>
  </conditionalFormatting>
  <conditionalFormatting sqref="O22">
    <cfRule type="containsText" dxfId="166" priority="60" operator="containsText" text="Error">
      <formula>NOT(ISERROR(SEARCH("Error",O22)))</formula>
    </cfRule>
  </conditionalFormatting>
  <conditionalFormatting sqref="D22">
    <cfRule type="cellIs" dxfId="165" priority="59" operator="equal">
      <formula>""</formula>
    </cfRule>
  </conditionalFormatting>
  <conditionalFormatting sqref="E22">
    <cfRule type="expression" dxfId="164" priority="58">
      <formula>COUNTIF(CountryALL,E22)=0</formula>
    </cfRule>
  </conditionalFormatting>
  <conditionalFormatting sqref="O23">
    <cfRule type="containsText" dxfId="163" priority="57" operator="containsText" text="Error">
      <formula>NOT(ISERROR(SEARCH("Error",O23)))</formula>
    </cfRule>
  </conditionalFormatting>
  <conditionalFormatting sqref="D23">
    <cfRule type="cellIs" dxfId="162" priority="56" operator="equal">
      <formula>""</formula>
    </cfRule>
  </conditionalFormatting>
  <conditionalFormatting sqref="E23">
    <cfRule type="expression" dxfId="161" priority="55">
      <formula>COUNTIF(CountryALL,E23)=0</formula>
    </cfRule>
  </conditionalFormatting>
  <conditionalFormatting sqref="O24">
    <cfRule type="containsText" dxfId="160" priority="54" operator="containsText" text="Error">
      <formula>NOT(ISERROR(SEARCH("Error",O24)))</formula>
    </cfRule>
  </conditionalFormatting>
  <conditionalFormatting sqref="D24">
    <cfRule type="cellIs" dxfId="159" priority="53" operator="equal">
      <formula>""</formula>
    </cfRule>
  </conditionalFormatting>
  <conditionalFormatting sqref="E24">
    <cfRule type="expression" dxfId="158" priority="52">
      <formula>COUNTIF(CountryALL,E24)=0</formula>
    </cfRule>
  </conditionalFormatting>
  <conditionalFormatting sqref="O25">
    <cfRule type="containsText" dxfId="157" priority="51" operator="containsText" text="Error">
      <formula>NOT(ISERROR(SEARCH("Error",O25)))</formula>
    </cfRule>
  </conditionalFormatting>
  <conditionalFormatting sqref="D25">
    <cfRule type="cellIs" dxfId="156" priority="50" operator="equal">
      <formula>""</formula>
    </cfRule>
  </conditionalFormatting>
  <conditionalFormatting sqref="E25">
    <cfRule type="expression" dxfId="155" priority="49">
      <formula>COUNTIF(CountryALL,E25)=0</formula>
    </cfRule>
  </conditionalFormatting>
  <conditionalFormatting sqref="O26">
    <cfRule type="containsText" dxfId="154" priority="48" operator="containsText" text="Error">
      <formula>NOT(ISERROR(SEARCH("Error",O26)))</formula>
    </cfRule>
  </conditionalFormatting>
  <conditionalFormatting sqref="D26">
    <cfRule type="cellIs" dxfId="153" priority="47" operator="equal">
      <formula>""</formula>
    </cfRule>
  </conditionalFormatting>
  <conditionalFormatting sqref="E26">
    <cfRule type="expression" dxfId="152" priority="46">
      <formula>COUNTIF(CountryALL,E26)=0</formula>
    </cfRule>
  </conditionalFormatting>
  <conditionalFormatting sqref="O27">
    <cfRule type="containsText" dxfId="151" priority="45" operator="containsText" text="Error">
      <formula>NOT(ISERROR(SEARCH("Error",O27)))</formula>
    </cfRule>
  </conditionalFormatting>
  <conditionalFormatting sqref="D27">
    <cfRule type="cellIs" dxfId="150" priority="44" operator="equal">
      <formula>""</formula>
    </cfRule>
  </conditionalFormatting>
  <conditionalFormatting sqref="E27">
    <cfRule type="expression" dxfId="149" priority="43">
      <formula>COUNTIF(CountryALL,E27)=0</formula>
    </cfRule>
  </conditionalFormatting>
  <conditionalFormatting sqref="O32">
    <cfRule type="containsText" dxfId="148" priority="42" operator="containsText" text="Error">
      <formula>NOT(ISERROR(SEARCH("Error",O32)))</formula>
    </cfRule>
  </conditionalFormatting>
  <conditionalFormatting sqref="D32">
    <cfRule type="cellIs" dxfId="147" priority="41" operator="equal">
      <formula>""</formula>
    </cfRule>
  </conditionalFormatting>
  <conditionalFormatting sqref="E32">
    <cfRule type="expression" dxfId="146" priority="40">
      <formula>COUNTIF(CountryALL,E32)=0</formula>
    </cfRule>
  </conditionalFormatting>
  <conditionalFormatting sqref="O33">
    <cfRule type="containsText" dxfId="145" priority="39" operator="containsText" text="Error">
      <formula>NOT(ISERROR(SEARCH("Error",O33)))</formula>
    </cfRule>
  </conditionalFormatting>
  <conditionalFormatting sqref="D33">
    <cfRule type="cellIs" dxfId="144" priority="38" operator="equal">
      <formula>""</formula>
    </cfRule>
  </conditionalFormatting>
  <conditionalFormatting sqref="E33">
    <cfRule type="expression" dxfId="143" priority="37">
      <formula>COUNTIF(CountryALL,E33)=0</formula>
    </cfRule>
  </conditionalFormatting>
  <conditionalFormatting sqref="O34">
    <cfRule type="containsText" dxfId="142" priority="36" operator="containsText" text="Error">
      <formula>NOT(ISERROR(SEARCH("Error",O34)))</formula>
    </cfRule>
  </conditionalFormatting>
  <conditionalFormatting sqref="D34">
    <cfRule type="cellIs" dxfId="141" priority="35" operator="equal">
      <formula>""</formula>
    </cfRule>
  </conditionalFormatting>
  <conditionalFormatting sqref="E34">
    <cfRule type="expression" dxfId="140" priority="34">
      <formula>COUNTIF(CountryALL,E34)=0</formula>
    </cfRule>
  </conditionalFormatting>
  <conditionalFormatting sqref="O35">
    <cfRule type="containsText" dxfId="139" priority="33" operator="containsText" text="Error">
      <formula>NOT(ISERROR(SEARCH("Error",O35)))</formula>
    </cfRule>
  </conditionalFormatting>
  <conditionalFormatting sqref="D35">
    <cfRule type="cellIs" dxfId="138" priority="32" operator="equal">
      <formula>""</formula>
    </cfRule>
  </conditionalFormatting>
  <conditionalFormatting sqref="E35">
    <cfRule type="expression" dxfId="137" priority="31">
      <formula>COUNTIF(CountryALL,E35)=0</formula>
    </cfRule>
  </conditionalFormatting>
  <conditionalFormatting sqref="O36">
    <cfRule type="containsText" dxfId="136" priority="30" operator="containsText" text="Error">
      <formula>NOT(ISERROR(SEARCH("Error",O36)))</formula>
    </cfRule>
  </conditionalFormatting>
  <conditionalFormatting sqref="D36">
    <cfRule type="cellIs" dxfId="135" priority="29" operator="equal">
      <formula>""</formula>
    </cfRule>
  </conditionalFormatting>
  <conditionalFormatting sqref="E36">
    <cfRule type="expression" dxfId="134" priority="28">
      <formula>COUNTIF(CountryALL,E36)=0</formula>
    </cfRule>
  </conditionalFormatting>
  <conditionalFormatting sqref="O37">
    <cfRule type="containsText" dxfId="133" priority="27" operator="containsText" text="Error">
      <formula>NOT(ISERROR(SEARCH("Error",O37)))</formula>
    </cfRule>
  </conditionalFormatting>
  <conditionalFormatting sqref="D37">
    <cfRule type="cellIs" dxfId="132" priority="26" operator="equal">
      <formula>""</formula>
    </cfRule>
  </conditionalFormatting>
  <conditionalFormatting sqref="E37">
    <cfRule type="expression" dxfId="131" priority="25">
      <formula>COUNTIF(CountryALL,E37)=0</formula>
    </cfRule>
  </conditionalFormatting>
  <conditionalFormatting sqref="O40">
    <cfRule type="containsText" dxfId="130" priority="24" operator="containsText" text="Error">
      <formula>NOT(ISERROR(SEARCH("Error",O40)))</formula>
    </cfRule>
  </conditionalFormatting>
  <conditionalFormatting sqref="D40">
    <cfRule type="cellIs" dxfId="129" priority="23" operator="equal">
      <formula>""</formula>
    </cfRule>
  </conditionalFormatting>
  <conditionalFormatting sqref="E40">
    <cfRule type="expression" dxfId="128" priority="22">
      <formula>COUNTIF(CountryALL,E40)=0</formula>
    </cfRule>
  </conditionalFormatting>
  <conditionalFormatting sqref="O41">
    <cfRule type="containsText" dxfId="127" priority="21" operator="containsText" text="Error">
      <formula>NOT(ISERROR(SEARCH("Error",O41)))</formula>
    </cfRule>
  </conditionalFormatting>
  <conditionalFormatting sqref="D41">
    <cfRule type="cellIs" dxfId="126" priority="20" operator="equal">
      <formula>""</formula>
    </cfRule>
  </conditionalFormatting>
  <conditionalFormatting sqref="E41">
    <cfRule type="expression" dxfId="125" priority="19">
      <formula>COUNTIF(CountryALL,E41)=0</formula>
    </cfRule>
  </conditionalFormatting>
  <conditionalFormatting sqref="O28">
    <cfRule type="containsText" dxfId="124" priority="18" operator="containsText" text="Error">
      <formula>NOT(ISERROR(SEARCH("Error",O28)))</formula>
    </cfRule>
  </conditionalFormatting>
  <conditionalFormatting sqref="D28">
    <cfRule type="cellIs" dxfId="123" priority="17" operator="equal">
      <formula>""</formula>
    </cfRule>
  </conditionalFormatting>
  <conditionalFormatting sqref="E28">
    <cfRule type="expression" dxfId="122" priority="16">
      <formula>COUNTIF(CountryALL,E28)=0</formula>
    </cfRule>
  </conditionalFormatting>
  <conditionalFormatting sqref="O29">
    <cfRule type="containsText" dxfId="121" priority="15" operator="containsText" text="Error">
      <formula>NOT(ISERROR(SEARCH("Error",O29)))</formula>
    </cfRule>
  </conditionalFormatting>
  <conditionalFormatting sqref="D29">
    <cfRule type="cellIs" dxfId="120" priority="14" operator="equal">
      <formula>""</formula>
    </cfRule>
  </conditionalFormatting>
  <conditionalFormatting sqref="E29">
    <cfRule type="expression" dxfId="119" priority="13">
      <formula>COUNTIF(CountryALL,E29)=0</formula>
    </cfRule>
  </conditionalFormatting>
  <conditionalFormatting sqref="O30">
    <cfRule type="containsText" dxfId="118" priority="12" operator="containsText" text="Error">
      <formula>NOT(ISERROR(SEARCH("Error",O30)))</formula>
    </cfRule>
  </conditionalFormatting>
  <conditionalFormatting sqref="D30">
    <cfRule type="cellIs" dxfId="117" priority="11" operator="equal">
      <formula>""</formula>
    </cfRule>
  </conditionalFormatting>
  <conditionalFormatting sqref="E30">
    <cfRule type="expression" dxfId="116" priority="10">
      <formula>COUNTIF(CountryALL,E30)=0</formula>
    </cfRule>
  </conditionalFormatting>
  <conditionalFormatting sqref="O31">
    <cfRule type="containsText" dxfId="115" priority="9" operator="containsText" text="Error">
      <formula>NOT(ISERROR(SEARCH("Error",O31)))</formula>
    </cfRule>
  </conditionalFormatting>
  <conditionalFormatting sqref="D31">
    <cfRule type="cellIs" dxfId="114" priority="8" operator="equal">
      <formula>""</formula>
    </cfRule>
  </conditionalFormatting>
  <conditionalFormatting sqref="E31">
    <cfRule type="expression" dxfId="113" priority="7">
      <formula>COUNTIF(CountryALL,E31)=0</formula>
    </cfRule>
  </conditionalFormatting>
  <conditionalFormatting sqref="O38">
    <cfRule type="containsText" dxfId="112" priority="6" operator="containsText" text="Error">
      <formula>NOT(ISERROR(SEARCH("Error",O38)))</formula>
    </cfRule>
  </conditionalFormatting>
  <conditionalFormatting sqref="D38">
    <cfRule type="cellIs" dxfId="111" priority="5" operator="equal">
      <formula>""</formula>
    </cfRule>
  </conditionalFormatting>
  <conditionalFormatting sqref="E38">
    <cfRule type="expression" dxfId="110" priority="4">
      <formula>COUNTIF(CountryALL,E38)=0</formula>
    </cfRule>
  </conditionalFormatting>
  <conditionalFormatting sqref="O39">
    <cfRule type="containsText" dxfId="109" priority="3" operator="containsText" text="Error">
      <formula>NOT(ISERROR(SEARCH("Error",O39)))</formula>
    </cfRule>
  </conditionalFormatting>
  <conditionalFormatting sqref="D39">
    <cfRule type="cellIs" dxfId="108" priority="2" operator="equal">
      <formula>""</formula>
    </cfRule>
  </conditionalFormatting>
  <conditionalFormatting sqref="E39">
    <cfRule type="expression" dxfId="107" priority="1">
      <formula>COUNTIF(CountryALL,E39)=0</formula>
    </cfRule>
  </conditionalFormatting>
  <dataValidations count="11">
    <dataValidation type="date" allowBlank="1" showInputMessage="1" showErrorMessage="1" error="Please encode date (format must be dd/mm/yy)" prompt="Please encode date (format must be dd/mm/yy)" sqref="G8:G41">
      <formula1>36526</formula1>
      <formula2>55153</formula2>
    </dataValidation>
    <dataValidation type="list" allowBlank="1" showInputMessage="1" showErrorMessage="1" error="Please click arrow to inform if amount of VAT has been charged" prompt="Please click arrow to inform if amount of VAT has been charged" sqref="J8:J41">
      <formula1>VATTAXES</formula1>
    </dataValidation>
    <dataValidation allowBlank="1" sqref="M8:M41"/>
    <dataValidation allowBlank="1" showInputMessage="1" showErrorMessage="1" error="Please encode the currency indicated on the invoice (even in EUR)" prompt="Please encode the currency indicated on the invoice (even in EUR)" sqref="L8:L41"/>
    <dataValidation allowBlank="1" showInputMessage="1" showErrorMessage="1" error="Please encode the amount indicated on the invoice" prompt="Please encode the amount indicated on the invoice" sqref="K8:K41"/>
    <dataValidation allowBlank="1" showInputMessage="1" showErrorMessage="1" error="Please encode the name of the company providing the service" prompt="Please encode the name of the company providing the service" sqref="I8:I41"/>
    <dataValidation allowBlank="1" showInputMessage="1" showErrorMessage="1" error="Please encode Nature, type and specifications" prompt="Please encode Nature, type and specifications" sqref="H8:H41"/>
    <dataValidation allowBlank="1" showInputMessage="1" showErrorMessage="1" error="Please encode supporting document ref." prompt="Please encode supporting document ref." sqref="F8:F41"/>
    <dataValidation type="list" allowBlank="1" showInputMessage="1" showErrorMessage="1" error="Click arrow to select Partner N°" prompt="Click arrow to select Partner N°" sqref="C8:C41">
      <formula1>PartnerN°</formula1>
    </dataValidation>
    <dataValidation type="list" allowBlank="1" showInputMessage="1" showErrorMessage="1" error="Click arrow to select Work Package" prompt="Click arrow to select Work Package" sqref="B8:B41">
      <formula1>WorkPackage</formula1>
    </dataValidation>
    <dataValidation type="custom" allowBlank="1" showInputMessage="1" showErrorMessage="1" error="Please encode total amount charged to the project (2 decimals only)" prompt="Please encode total amount charged to the project (2 decimals only)" sqref="N8:N41">
      <formula1>N8=INT(N8*100)/100</formula1>
    </dataValidation>
  </dataValidations>
  <printOptions horizontalCentered="1"/>
  <pageMargins left="0.23622047244094491" right="0.23622047244094491" top="0.39370078740157483" bottom="0.94488188976377963" header="0.31496062992125984" footer="0.31496062992125984"/>
  <pageSetup paperSize="9" scale="35"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46082" r:id="rId5" name="Button 2">
              <controlPr defaultSize="0" print="0" autoFill="0" autoPict="0" macro="[0]!DeleteRow">
                <anchor moveWithCells="1" sizeWithCells="1">
                  <from>
                    <xdr:col>1</xdr:col>
                    <xdr:colOff>1737360</xdr:colOff>
                    <xdr:row>1</xdr:row>
                    <xdr:rowOff>99060</xdr:rowOff>
                  </from>
                  <to>
                    <xdr:col>2</xdr:col>
                    <xdr:colOff>457200</xdr:colOff>
                    <xdr:row>1</xdr:row>
                    <xdr:rowOff>457200</xdr:rowOff>
                  </to>
                </anchor>
              </controlPr>
            </control>
          </mc:Choice>
        </mc:AlternateContent>
        <mc:AlternateContent xmlns:mc="http://schemas.openxmlformats.org/markup-compatibility/2006">
          <mc:Choice Requires="x14">
            <control shapeId="46091" r:id="rId6" name="Button 3">
              <controlPr defaultSize="0" print="0" autoFill="0" autoPict="0" macro="[0]!DuplicateRow">
                <anchor moveWithCells="1">
                  <from>
                    <xdr:col>2</xdr:col>
                    <xdr:colOff>533400</xdr:colOff>
                    <xdr:row>1</xdr:row>
                    <xdr:rowOff>99060</xdr:rowOff>
                  </from>
                  <to>
                    <xdr:col>3</xdr:col>
                    <xdr:colOff>1379220</xdr:colOff>
                    <xdr:row>1</xdr:row>
                    <xdr:rowOff>457200</xdr:rowOff>
                  </to>
                </anchor>
              </controlPr>
            </control>
          </mc:Choice>
        </mc:AlternateContent>
        <mc:AlternateContent xmlns:mc="http://schemas.openxmlformats.org/markup-compatibility/2006">
          <mc:Choice Requires="x14">
            <control shapeId="46092" r:id="rId7" name="Button 5">
              <controlPr defaultSize="0" print="0" autoFill="0" autoPict="0" macro="[0]!Inforeuro">
                <anchor moveWithCells="1" sizeWithCells="1">
                  <from>
                    <xdr:col>3</xdr:col>
                    <xdr:colOff>1455420</xdr:colOff>
                    <xdr:row>1</xdr:row>
                    <xdr:rowOff>99060</xdr:rowOff>
                  </from>
                  <to>
                    <xdr:col>3</xdr:col>
                    <xdr:colOff>3032760</xdr:colOff>
                    <xdr:row>1</xdr:row>
                    <xdr:rowOff>457200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7" tint="-0.499984740745262"/>
    <pageSetUpPr fitToPage="1"/>
  </sheetPr>
  <dimension ref="B1:I40"/>
  <sheetViews>
    <sheetView showGridLines="0" zoomScale="60" zoomScaleNormal="60" zoomScaleSheetLayoutView="70" workbookViewId="0">
      <pane ySplit="8" topLeftCell="A9" activePane="bottomLeft" state="frozen"/>
      <selection pane="bottomLeft" activeCell="E32" sqref="E32:H32"/>
    </sheetView>
  </sheetViews>
  <sheetFormatPr defaultColWidth="9.109375" defaultRowHeight="18" x14ac:dyDescent="0.35"/>
  <cols>
    <col min="1" max="1" width="1.6640625" style="5" customWidth="1"/>
    <col min="2" max="2" width="53.44140625" style="5" customWidth="1"/>
    <col min="3" max="4" width="50.6640625" style="5" customWidth="1"/>
    <col min="5" max="5" width="40.6640625" style="5" customWidth="1"/>
    <col min="6" max="6" width="39.6640625" style="5" customWidth="1"/>
    <col min="7" max="7" width="60.6640625" style="5" customWidth="1"/>
    <col min="8" max="8" width="20.6640625" style="5" customWidth="1"/>
    <col min="9" max="9" width="11.33203125" style="5" bestFit="1" customWidth="1"/>
    <col min="10" max="10" width="1.6640625" style="5" customWidth="1"/>
    <col min="11" max="16384" width="9.109375" style="5"/>
  </cols>
  <sheetData>
    <row r="1" spans="2:9" ht="8.1" customHeight="1" x14ac:dyDescent="0.35"/>
    <row r="2" spans="2:9" s="8" customFormat="1" ht="39.9" customHeight="1" x14ac:dyDescent="0.35">
      <c r="B2" s="255" t="s">
        <v>247</v>
      </c>
      <c r="C2" s="255"/>
      <c r="D2" s="255"/>
      <c r="E2" s="255"/>
      <c r="F2" s="255"/>
      <c r="G2" s="255"/>
      <c r="H2" s="255"/>
      <c r="I2" s="255"/>
    </row>
    <row r="3" spans="2:9" s="8" customFormat="1" ht="7.5" customHeight="1" x14ac:dyDescent="0.35">
      <c r="B3" s="22"/>
      <c r="H3" s="73"/>
      <c r="I3" s="20"/>
    </row>
    <row r="4" spans="2:9" s="8" customFormat="1" ht="20.100000000000001" customHeight="1" x14ac:dyDescent="0.35">
      <c r="B4" s="252" t="s">
        <v>170</v>
      </c>
      <c r="C4" s="253">
        <f>SUMIF(I:I,"&lt;&gt;Error",H:H)</f>
        <v>37284.76</v>
      </c>
      <c r="D4" s="257"/>
      <c r="H4" s="73"/>
      <c r="I4" s="20"/>
    </row>
    <row r="5" spans="2:9" s="8" customFormat="1" ht="20.100000000000001" customHeight="1" x14ac:dyDescent="0.35">
      <c r="B5" s="252"/>
      <c r="C5" s="253"/>
      <c r="D5" s="257"/>
      <c r="H5" s="73"/>
      <c r="I5" s="20"/>
    </row>
    <row r="6" spans="2:9" s="8" customFormat="1" ht="8.1" customHeight="1" x14ac:dyDescent="0.35">
      <c r="B6" s="9"/>
      <c r="C6" s="10"/>
      <c r="D6" s="10"/>
      <c r="E6" s="10"/>
      <c r="F6" s="10"/>
      <c r="G6" s="10"/>
      <c r="H6" s="74"/>
      <c r="I6" s="21"/>
    </row>
    <row r="7" spans="2:9" s="34" customFormat="1" ht="54" x14ac:dyDescent="0.35">
      <c r="B7" s="175" t="s">
        <v>195</v>
      </c>
      <c r="C7" s="175" t="s">
        <v>361</v>
      </c>
      <c r="D7" s="175" t="s">
        <v>360</v>
      </c>
      <c r="E7" s="175" t="s">
        <v>267</v>
      </c>
      <c r="F7" s="169" t="s">
        <v>175</v>
      </c>
      <c r="G7" s="169" t="s">
        <v>268</v>
      </c>
      <c r="H7" s="175" t="s">
        <v>222</v>
      </c>
      <c r="I7" s="175" t="s">
        <v>196</v>
      </c>
    </row>
    <row r="8" spans="2:9" s="30" customFormat="1" hidden="1" x14ac:dyDescent="0.3">
      <c r="B8" s="25"/>
      <c r="C8" s="141" t="str">
        <f t="shared" ref="C8:C36" si="0">IFERROR(IF(VLOOKUP(B8,PartnerN°Ref,2,FALSE)=0,"",VLOOKUP(B8,PartnerN°Ref,2,FALSE)),"")</f>
        <v/>
      </c>
      <c r="D8" s="141" t="str">
        <f t="shared" ref="D8:D36" si="1">IFERROR(IF(VLOOKUP(B8,PartnerN°Ref,3,FALSE)=0,"",VLOOKUP(B8,PartnerN°Ref,3,FALSE)),"")</f>
        <v/>
      </c>
      <c r="E8" s="139"/>
      <c r="F8" s="139"/>
      <c r="G8" s="139"/>
      <c r="H8" s="72">
        <v>0</v>
      </c>
      <c r="I8" s="26" t="str">
        <f t="shared" ref="I8:I36" si="2">IF(OR(COUNTBLANK(B8:H8)&gt;0,COUNTIF(PartnerN°,B8)=0,COUNTIF(BudgetHeadings,E8)=0,ISNUMBER(H8)=FALSE,IF(ISNUMBER(H8)=TRUE,H8=INT(H8*100)/100=FALSE)),"Error","")</f>
        <v>Error</v>
      </c>
    </row>
    <row r="9" spans="2:9" s="30" customFormat="1" ht="36" x14ac:dyDescent="0.3">
      <c r="B9" s="25" t="s">
        <v>7</v>
      </c>
      <c r="C9" s="141" t="str">
        <f t="shared" si="0"/>
        <v>Kibbutzim College of Education, Technology and Arts</v>
      </c>
      <c r="D9" s="141" t="str">
        <f t="shared" si="1"/>
        <v>Israel</v>
      </c>
      <c r="E9" s="139" t="s">
        <v>171</v>
      </c>
      <c r="F9" s="139" t="s">
        <v>587</v>
      </c>
      <c r="G9" s="139" t="s">
        <v>588</v>
      </c>
      <c r="H9" s="72">
        <v>1255.4000000000001</v>
      </c>
      <c r="I9" s="26" t="str">
        <f t="shared" si="2"/>
        <v/>
      </c>
    </row>
    <row r="10" spans="2:9" s="30" customFormat="1" ht="36" x14ac:dyDescent="0.3">
      <c r="B10" s="25" t="s">
        <v>7</v>
      </c>
      <c r="C10" s="141" t="str">
        <f t="shared" si="0"/>
        <v>Kibbutzim College of Education, Technology and Arts</v>
      </c>
      <c r="D10" s="141" t="str">
        <f t="shared" si="1"/>
        <v>Israel</v>
      </c>
      <c r="E10" s="139" t="s">
        <v>171</v>
      </c>
      <c r="F10" s="139" t="s">
        <v>587</v>
      </c>
      <c r="G10" s="139" t="s">
        <v>589</v>
      </c>
      <c r="H10" s="72">
        <v>1483.36</v>
      </c>
      <c r="I10" s="26" t="str">
        <f t="shared" si="2"/>
        <v/>
      </c>
    </row>
    <row r="11" spans="2:9" s="30" customFormat="1" ht="36" x14ac:dyDescent="0.3">
      <c r="B11" s="25" t="s">
        <v>7</v>
      </c>
      <c r="C11" s="141" t="str">
        <f t="shared" si="0"/>
        <v>Kibbutzim College of Education, Technology and Arts</v>
      </c>
      <c r="D11" s="141" t="str">
        <f t="shared" si="1"/>
        <v>Israel</v>
      </c>
      <c r="E11" s="139" t="s">
        <v>172</v>
      </c>
      <c r="F11" s="139" t="s">
        <v>587</v>
      </c>
      <c r="G11" s="139" t="s">
        <v>590</v>
      </c>
      <c r="H11" s="72">
        <v>160</v>
      </c>
      <c r="I11" s="26" t="str">
        <f t="shared" si="2"/>
        <v/>
      </c>
    </row>
    <row r="12" spans="2:9" s="30" customFormat="1" ht="36" x14ac:dyDescent="0.3">
      <c r="B12" s="25" t="s">
        <v>7</v>
      </c>
      <c r="C12" s="141" t="str">
        <f t="shared" si="0"/>
        <v>Kibbutzim College of Education, Technology and Arts</v>
      </c>
      <c r="D12" s="141" t="str">
        <f t="shared" si="1"/>
        <v>Israel</v>
      </c>
      <c r="E12" s="139" t="s">
        <v>172</v>
      </c>
      <c r="F12" s="139" t="s">
        <v>587</v>
      </c>
      <c r="G12" s="139" t="s">
        <v>591</v>
      </c>
      <c r="H12" s="72">
        <v>160</v>
      </c>
      <c r="I12" s="26" t="str">
        <f t="shared" si="2"/>
        <v/>
      </c>
    </row>
    <row r="13" spans="2:9" s="30" customFormat="1" x14ac:dyDescent="0.3">
      <c r="B13" s="25"/>
      <c r="C13" s="141" t="str">
        <f t="shared" si="0"/>
        <v/>
      </c>
      <c r="D13" s="141" t="str">
        <f t="shared" si="1"/>
        <v/>
      </c>
      <c r="E13" s="139"/>
      <c r="F13" s="139"/>
      <c r="G13" s="139"/>
      <c r="H13" s="72">
        <v>0</v>
      </c>
      <c r="I13" s="26" t="str">
        <f t="shared" si="2"/>
        <v>Error</v>
      </c>
    </row>
    <row r="14" spans="2:9" s="30" customFormat="1" ht="36" x14ac:dyDescent="0.3">
      <c r="B14" s="25" t="s">
        <v>8</v>
      </c>
      <c r="C14" s="141" t="str">
        <f t="shared" si="0"/>
        <v>The MOFET Institute</v>
      </c>
      <c r="D14" s="141" t="str">
        <f t="shared" si="1"/>
        <v>Israel</v>
      </c>
      <c r="E14" s="188" t="s">
        <v>246</v>
      </c>
      <c r="F14" s="187" t="s">
        <v>728</v>
      </c>
      <c r="G14" s="187" t="s">
        <v>729</v>
      </c>
      <c r="H14" s="72">
        <v>3000</v>
      </c>
      <c r="I14" s="26" t="str">
        <f t="shared" si="2"/>
        <v/>
      </c>
    </row>
    <row r="15" spans="2:9" s="30" customFormat="1" x14ac:dyDescent="0.3">
      <c r="B15" s="25" t="s">
        <v>8</v>
      </c>
      <c r="C15" s="141" t="str">
        <f t="shared" si="0"/>
        <v>The MOFET Institute</v>
      </c>
      <c r="D15" s="141" t="str">
        <f t="shared" si="1"/>
        <v>Israel</v>
      </c>
      <c r="E15" s="139" t="s">
        <v>157</v>
      </c>
      <c r="F15" s="187" t="s">
        <v>728</v>
      </c>
      <c r="G15" s="188" t="s">
        <v>730</v>
      </c>
      <c r="H15" s="72">
        <v>5500</v>
      </c>
      <c r="I15" s="26" t="str">
        <f t="shared" si="2"/>
        <v/>
      </c>
    </row>
    <row r="16" spans="2:9" s="30" customFormat="1" ht="36" x14ac:dyDescent="0.3">
      <c r="B16" s="25" t="s">
        <v>8</v>
      </c>
      <c r="C16" s="141" t="str">
        <f t="shared" si="0"/>
        <v>The MOFET Institute</v>
      </c>
      <c r="D16" s="141" t="str">
        <f t="shared" si="1"/>
        <v>Israel</v>
      </c>
      <c r="E16" s="139" t="s">
        <v>246</v>
      </c>
      <c r="F16" s="187" t="s">
        <v>728</v>
      </c>
      <c r="G16" s="188" t="s">
        <v>731</v>
      </c>
      <c r="H16" s="72">
        <v>800</v>
      </c>
      <c r="I16" s="26" t="str">
        <f t="shared" si="2"/>
        <v/>
      </c>
    </row>
    <row r="17" spans="2:9" s="30" customFormat="1" x14ac:dyDescent="0.3">
      <c r="B17" s="25"/>
      <c r="C17" s="141" t="str">
        <f t="shared" si="0"/>
        <v/>
      </c>
      <c r="D17" s="141" t="str">
        <f t="shared" si="1"/>
        <v/>
      </c>
      <c r="E17" s="139"/>
      <c r="F17" s="139"/>
      <c r="G17" s="139"/>
      <c r="H17" s="72">
        <v>0</v>
      </c>
      <c r="I17" s="26" t="str">
        <f t="shared" si="2"/>
        <v>Error</v>
      </c>
    </row>
    <row r="18" spans="2:9" s="30" customFormat="1" ht="36" x14ac:dyDescent="0.3">
      <c r="B18" s="25" t="s">
        <v>9</v>
      </c>
      <c r="C18" s="141" t="str">
        <f t="shared" si="0"/>
        <v>Beit Berl College</v>
      </c>
      <c r="D18" s="141" t="str">
        <f t="shared" si="1"/>
        <v>Israel</v>
      </c>
      <c r="E18" s="139" t="s">
        <v>157</v>
      </c>
      <c r="F18" s="139" t="s">
        <v>889</v>
      </c>
      <c r="G18" s="139" t="s">
        <v>890</v>
      </c>
      <c r="H18" s="72">
        <v>5307</v>
      </c>
      <c r="I18" s="26" t="str">
        <f t="shared" si="2"/>
        <v/>
      </c>
    </row>
    <row r="19" spans="2:9" s="30" customFormat="1" ht="36" x14ac:dyDescent="0.3">
      <c r="B19" s="25" t="s">
        <v>9</v>
      </c>
      <c r="C19" s="141" t="str">
        <f t="shared" si="0"/>
        <v>Beit Berl College</v>
      </c>
      <c r="D19" s="141" t="str">
        <f t="shared" si="1"/>
        <v>Israel</v>
      </c>
      <c r="E19" s="139" t="s">
        <v>173</v>
      </c>
      <c r="F19" s="139" t="s">
        <v>889</v>
      </c>
      <c r="G19" s="139" t="s">
        <v>891</v>
      </c>
      <c r="H19" s="72">
        <v>2155</v>
      </c>
      <c r="I19" s="26" t="str">
        <f t="shared" si="2"/>
        <v/>
      </c>
    </row>
    <row r="20" spans="2:9" s="30" customFormat="1" x14ac:dyDescent="0.3">
      <c r="B20" s="25" t="s">
        <v>9</v>
      </c>
      <c r="C20" s="141" t="str">
        <f t="shared" si="0"/>
        <v>Beit Berl College</v>
      </c>
      <c r="D20" s="141" t="str">
        <f t="shared" si="1"/>
        <v>Israel</v>
      </c>
      <c r="E20" s="139" t="s">
        <v>246</v>
      </c>
      <c r="F20" s="139" t="s">
        <v>889</v>
      </c>
      <c r="G20" s="139" t="s">
        <v>892</v>
      </c>
      <c r="H20" s="72">
        <v>1200</v>
      </c>
      <c r="I20" s="26" t="str">
        <f t="shared" si="2"/>
        <v/>
      </c>
    </row>
    <row r="21" spans="2:9" s="30" customFormat="1" x14ac:dyDescent="0.3">
      <c r="B21" s="25"/>
      <c r="C21" s="141" t="str">
        <f t="shared" si="0"/>
        <v/>
      </c>
      <c r="D21" s="141" t="str">
        <f t="shared" si="1"/>
        <v/>
      </c>
      <c r="E21" s="139"/>
      <c r="F21" s="139"/>
      <c r="G21" s="139"/>
      <c r="H21" s="72">
        <v>0</v>
      </c>
      <c r="I21" s="26" t="str">
        <f t="shared" si="2"/>
        <v>Error</v>
      </c>
    </row>
    <row r="22" spans="2:9" s="30" customFormat="1" ht="36" x14ac:dyDescent="0.3">
      <c r="B22" s="25" t="s">
        <v>11</v>
      </c>
      <c r="C22" s="141" t="str">
        <f t="shared" si="0"/>
        <v>University of Bucharest</v>
      </c>
      <c r="D22" s="141" t="str">
        <f t="shared" si="1"/>
        <v>Romania</v>
      </c>
      <c r="E22" s="139" t="s">
        <v>157</v>
      </c>
      <c r="F22" s="139" t="s">
        <v>728</v>
      </c>
      <c r="G22" s="139" t="s">
        <v>993</v>
      </c>
      <c r="H22" s="72">
        <v>3552</v>
      </c>
      <c r="I22" s="26" t="str">
        <f t="shared" si="2"/>
        <v/>
      </c>
    </row>
    <row r="23" spans="2:9" s="30" customFormat="1" ht="36" x14ac:dyDescent="0.3">
      <c r="B23" s="25" t="s">
        <v>11</v>
      </c>
      <c r="C23" s="141" t="str">
        <f t="shared" si="0"/>
        <v>University of Bucharest</v>
      </c>
      <c r="D23" s="141" t="str">
        <f t="shared" si="1"/>
        <v>Romania</v>
      </c>
      <c r="E23" s="139" t="s">
        <v>246</v>
      </c>
      <c r="F23" s="139" t="s">
        <v>728</v>
      </c>
      <c r="G23" s="139" t="s">
        <v>994</v>
      </c>
      <c r="H23" s="72">
        <v>2448</v>
      </c>
      <c r="I23" s="26" t="str">
        <f t="shared" si="2"/>
        <v/>
      </c>
    </row>
    <row r="24" spans="2:9" s="30" customFormat="1" x14ac:dyDescent="0.3">
      <c r="B24" s="25"/>
      <c r="C24" s="141" t="str">
        <f t="shared" si="0"/>
        <v/>
      </c>
      <c r="D24" s="141" t="str">
        <f t="shared" si="1"/>
        <v/>
      </c>
      <c r="E24" s="139"/>
      <c r="F24" s="139"/>
      <c r="G24" s="139"/>
      <c r="H24" s="72">
        <v>0</v>
      </c>
      <c r="I24" s="26" t="str">
        <f t="shared" si="2"/>
        <v>Error</v>
      </c>
    </row>
    <row r="25" spans="2:9" s="30" customFormat="1" ht="90" x14ac:dyDescent="0.3">
      <c r="B25" s="25" t="s">
        <v>12</v>
      </c>
      <c r="C25" s="141" t="str">
        <f t="shared" si="0"/>
        <v>The University of Exeter</v>
      </c>
      <c r="D25" s="141" t="str">
        <f t="shared" si="1"/>
        <v>United Kingdom</v>
      </c>
      <c r="E25" s="139" t="s">
        <v>157</v>
      </c>
      <c r="F25" s="139" t="s">
        <v>728</v>
      </c>
      <c r="G25" s="139" t="s">
        <v>1046</v>
      </c>
      <c r="H25" s="72">
        <v>5564</v>
      </c>
      <c r="I25" s="26" t="str">
        <f t="shared" si="2"/>
        <v/>
      </c>
    </row>
    <row r="26" spans="2:9" s="30" customFormat="1" ht="36" x14ac:dyDescent="0.3">
      <c r="B26" s="25" t="s">
        <v>12</v>
      </c>
      <c r="C26" s="141" t="str">
        <f t="shared" si="0"/>
        <v>The University of Exeter</v>
      </c>
      <c r="D26" s="141" t="str">
        <f t="shared" si="1"/>
        <v>United Kingdom</v>
      </c>
      <c r="E26" s="139" t="s">
        <v>246</v>
      </c>
      <c r="F26" s="139" t="s">
        <v>728</v>
      </c>
      <c r="G26" s="139" t="s">
        <v>1047</v>
      </c>
      <c r="H26" s="72">
        <v>1000</v>
      </c>
      <c r="I26" s="26" t="str">
        <f t="shared" si="2"/>
        <v/>
      </c>
    </row>
    <row r="27" spans="2:9" s="30" customFormat="1" x14ac:dyDescent="0.3">
      <c r="B27" s="25"/>
      <c r="C27" s="141" t="str">
        <f t="shared" si="0"/>
        <v/>
      </c>
      <c r="D27" s="141" t="str">
        <f t="shared" si="1"/>
        <v/>
      </c>
      <c r="E27" s="139"/>
      <c r="F27" s="139"/>
      <c r="G27" s="139"/>
      <c r="H27" s="72">
        <v>0</v>
      </c>
      <c r="I27" s="26" t="str">
        <f t="shared" si="2"/>
        <v>Error</v>
      </c>
    </row>
    <row r="28" spans="2:9" s="30" customFormat="1" x14ac:dyDescent="0.3">
      <c r="B28" s="25" t="s">
        <v>13</v>
      </c>
      <c r="C28" s="141" t="str">
        <f t="shared" si="0"/>
        <v>Tallinn University</v>
      </c>
      <c r="D28" s="141" t="str">
        <f t="shared" si="1"/>
        <v>Estonia</v>
      </c>
      <c r="E28" s="139" t="s">
        <v>157</v>
      </c>
      <c r="F28" s="139" t="s">
        <v>456</v>
      </c>
      <c r="G28" s="139" t="s">
        <v>1081</v>
      </c>
      <c r="H28" s="72">
        <v>1200</v>
      </c>
      <c r="I28" s="26" t="str">
        <f t="shared" si="2"/>
        <v/>
      </c>
    </row>
    <row r="29" spans="2:9" s="30" customFormat="1" x14ac:dyDescent="0.3">
      <c r="B29" s="25"/>
      <c r="C29" s="141" t="str">
        <f t="shared" si="0"/>
        <v/>
      </c>
      <c r="D29" s="141" t="str">
        <f t="shared" si="1"/>
        <v/>
      </c>
      <c r="E29" s="139"/>
      <c r="F29" s="139"/>
      <c r="G29" s="139"/>
      <c r="H29" s="72">
        <v>0</v>
      </c>
      <c r="I29" s="26" t="str">
        <f t="shared" si="2"/>
        <v>Error</v>
      </c>
    </row>
    <row r="30" spans="2:9" s="30" customFormat="1" x14ac:dyDescent="0.3">
      <c r="B30" s="25" t="s">
        <v>14</v>
      </c>
      <c r="C30" s="141" t="str">
        <f t="shared" si="0"/>
        <v>Gordon Academic College of Education</v>
      </c>
      <c r="D30" s="141" t="str">
        <f t="shared" si="1"/>
        <v>Israel</v>
      </c>
      <c r="E30" s="139" t="s">
        <v>246</v>
      </c>
      <c r="F30" s="139" t="s">
        <v>1154</v>
      </c>
      <c r="G30" s="139" t="s">
        <v>1155</v>
      </c>
      <c r="H30" s="72">
        <v>1000</v>
      </c>
      <c r="I30" s="26" t="str">
        <f t="shared" si="2"/>
        <v/>
      </c>
    </row>
    <row r="31" spans="2:9" s="30" customFormat="1" x14ac:dyDescent="0.3">
      <c r="B31" s="25"/>
      <c r="C31" s="141" t="str">
        <f t="shared" si="0"/>
        <v/>
      </c>
      <c r="D31" s="141" t="str">
        <f t="shared" si="1"/>
        <v/>
      </c>
      <c r="E31" s="139"/>
      <c r="F31" s="139"/>
      <c r="G31" s="139"/>
      <c r="H31" s="72">
        <v>0</v>
      </c>
      <c r="I31" s="26" t="str">
        <f t="shared" si="2"/>
        <v>Error</v>
      </c>
    </row>
    <row r="32" spans="2:9" s="30" customFormat="1" ht="36" x14ac:dyDescent="0.3">
      <c r="B32" s="25" t="s">
        <v>16</v>
      </c>
      <c r="C32" s="141" t="str">
        <f t="shared" si="0"/>
        <v>Talpiot Academic College</v>
      </c>
      <c r="D32" s="141" t="str">
        <f t="shared" si="1"/>
        <v>Israel</v>
      </c>
      <c r="E32" s="139" t="s">
        <v>157</v>
      </c>
      <c r="F32" s="139" t="s">
        <v>728</v>
      </c>
      <c r="G32" s="139" t="s">
        <v>1300</v>
      </c>
      <c r="H32" s="72">
        <v>1500</v>
      </c>
      <c r="I32" s="26" t="str">
        <f t="shared" si="2"/>
        <v/>
      </c>
    </row>
    <row r="33" spans="2:9" s="30" customFormat="1" x14ac:dyDescent="0.3">
      <c r="B33" s="25"/>
      <c r="C33" s="141" t="str">
        <f t="shared" si="0"/>
        <v/>
      </c>
      <c r="D33" s="141" t="str">
        <f t="shared" si="1"/>
        <v/>
      </c>
      <c r="E33" s="139"/>
      <c r="F33" s="139"/>
      <c r="G33" s="139"/>
      <c r="H33" s="72">
        <v>0</v>
      </c>
      <c r="I33" s="26" t="str">
        <f t="shared" si="2"/>
        <v>Error</v>
      </c>
    </row>
    <row r="34" spans="2:9" s="30" customFormat="1" x14ac:dyDescent="0.3">
      <c r="B34" s="25"/>
      <c r="C34" s="141" t="str">
        <f t="shared" si="0"/>
        <v/>
      </c>
      <c r="D34" s="141" t="str">
        <f t="shared" si="1"/>
        <v/>
      </c>
      <c r="E34" s="139"/>
      <c r="F34" s="139"/>
      <c r="G34" s="139"/>
      <c r="H34" s="72">
        <v>0</v>
      </c>
      <c r="I34" s="26" t="str">
        <f t="shared" si="2"/>
        <v>Error</v>
      </c>
    </row>
    <row r="35" spans="2:9" s="30" customFormat="1" x14ac:dyDescent="0.3">
      <c r="B35" s="25"/>
      <c r="C35" s="141" t="str">
        <f t="shared" si="0"/>
        <v/>
      </c>
      <c r="D35" s="141" t="str">
        <f t="shared" si="1"/>
        <v/>
      </c>
      <c r="E35" s="139"/>
      <c r="F35" s="139"/>
      <c r="G35" s="139"/>
      <c r="H35" s="72">
        <v>0</v>
      </c>
      <c r="I35" s="26" t="str">
        <f t="shared" si="2"/>
        <v>Error</v>
      </c>
    </row>
    <row r="36" spans="2:9" s="30" customFormat="1" x14ac:dyDescent="0.3">
      <c r="B36" s="25"/>
      <c r="C36" s="141" t="str">
        <f t="shared" si="0"/>
        <v/>
      </c>
      <c r="D36" s="141" t="str">
        <f t="shared" si="1"/>
        <v/>
      </c>
      <c r="E36" s="139"/>
      <c r="F36" s="139"/>
      <c r="G36" s="139"/>
      <c r="H36" s="72">
        <v>0</v>
      </c>
      <c r="I36" s="26" t="str">
        <f t="shared" si="2"/>
        <v>Error</v>
      </c>
    </row>
    <row r="38" spans="2:9" x14ac:dyDescent="0.35">
      <c r="B38" s="23" t="s">
        <v>197</v>
      </c>
    </row>
    <row r="39" spans="2:9" x14ac:dyDescent="0.35">
      <c r="B39" s="23" t="s">
        <v>198</v>
      </c>
    </row>
    <row r="40" spans="2:9" x14ac:dyDescent="0.35">
      <c r="B40" s="23" t="s">
        <v>364</v>
      </c>
    </row>
  </sheetData>
  <sheetProtection password="E359" sheet="1" objects="1" scenarios="1" selectLockedCells="1"/>
  <dataConsolidate/>
  <mergeCells count="4">
    <mergeCell ref="B2:I2"/>
    <mergeCell ref="B4:B5"/>
    <mergeCell ref="C4:C5"/>
    <mergeCell ref="D4:D5"/>
  </mergeCells>
  <conditionalFormatting sqref="I8:I9">
    <cfRule type="containsText" dxfId="106" priority="257" operator="containsText" text="Error">
      <formula>NOT(ISERROR(SEARCH("Error",I8)))</formula>
    </cfRule>
  </conditionalFormatting>
  <conditionalFormatting sqref="C8:C9">
    <cfRule type="cellIs" dxfId="105" priority="146" operator="equal">
      <formula>""</formula>
    </cfRule>
  </conditionalFormatting>
  <conditionalFormatting sqref="D8:D9">
    <cfRule type="expression" dxfId="104" priority="145">
      <formula>COUNTIF(CountryALL,D8)=0</formula>
    </cfRule>
  </conditionalFormatting>
  <conditionalFormatting sqref="I10">
    <cfRule type="containsText" dxfId="103" priority="81" operator="containsText" text="Error">
      <formula>NOT(ISERROR(SEARCH("Error",I10)))</formula>
    </cfRule>
  </conditionalFormatting>
  <conditionalFormatting sqref="C10">
    <cfRule type="cellIs" dxfId="102" priority="80" operator="equal">
      <formula>""</formula>
    </cfRule>
  </conditionalFormatting>
  <conditionalFormatting sqref="D10">
    <cfRule type="expression" dxfId="101" priority="79">
      <formula>COUNTIF(CountryALL,D10)=0</formula>
    </cfRule>
  </conditionalFormatting>
  <conditionalFormatting sqref="I11">
    <cfRule type="containsText" dxfId="100" priority="78" operator="containsText" text="Error">
      <formula>NOT(ISERROR(SEARCH("Error",I11)))</formula>
    </cfRule>
  </conditionalFormatting>
  <conditionalFormatting sqref="C11">
    <cfRule type="cellIs" dxfId="99" priority="77" operator="equal">
      <formula>""</formula>
    </cfRule>
  </conditionalFormatting>
  <conditionalFormatting sqref="D11">
    <cfRule type="expression" dxfId="98" priority="76">
      <formula>COUNTIF(CountryALL,D11)=0</formula>
    </cfRule>
  </conditionalFormatting>
  <conditionalFormatting sqref="I12">
    <cfRule type="containsText" dxfId="97" priority="75" operator="containsText" text="Error">
      <formula>NOT(ISERROR(SEARCH("Error",I12)))</formula>
    </cfRule>
  </conditionalFormatting>
  <conditionalFormatting sqref="C12">
    <cfRule type="cellIs" dxfId="96" priority="74" operator="equal">
      <formula>""</formula>
    </cfRule>
  </conditionalFormatting>
  <conditionalFormatting sqref="D12">
    <cfRule type="expression" dxfId="95" priority="73">
      <formula>COUNTIF(CountryALL,D12)=0</formula>
    </cfRule>
  </conditionalFormatting>
  <conditionalFormatting sqref="I13">
    <cfRule type="containsText" dxfId="94" priority="72" operator="containsText" text="Error">
      <formula>NOT(ISERROR(SEARCH("Error",I13)))</formula>
    </cfRule>
  </conditionalFormatting>
  <conditionalFormatting sqref="C13">
    <cfRule type="cellIs" dxfId="93" priority="71" operator="equal">
      <formula>""</formula>
    </cfRule>
  </conditionalFormatting>
  <conditionalFormatting sqref="D13">
    <cfRule type="expression" dxfId="92" priority="70">
      <formula>COUNTIF(CountryALL,D13)=0</formula>
    </cfRule>
  </conditionalFormatting>
  <conditionalFormatting sqref="I14">
    <cfRule type="containsText" dxfId="91" priority="69" operator="containsText" text="Error">
      <formula>NOT(ISERROR(SEARCH("Error",I14)))</formula>
    </cfRule>
  </conditionalFormatting>
  <conditionalFormatting sqref="C14">
    <cfRule type="cellIs" dxfId="90" priority="68" operator="equal">
      <formula>""</formula>
    </cfRule>
  </conditionalFormatting>
  <conditionalFormatting sqref="D14">
    <cfRule type="expression" dxfId="89" priority="67">
      <formula>COUNTIF(CountryALL,D14)=0</formula>
    </cfRule>
  </conditionalFormatting>
  <conditionalFormatting sqref="I15">
    <cfRule type="containsText" dxfId="88" priority="66" operator="containsText" text="Error">
      <formula>NOT(ISERROR(SEARCH("Error",I15)))</formula>
    </cfRule>
  </conditionalFormatting>
  <conditionalFormatting sqref="C15">
    <cfRule type="cellIs" dxfId="87" priority="65" operator="equal">
      <formula>""</formula>
    </cfRule>
  </conditionalFormatting>
  <conditionalFormatting sqref="D15">
    <cfRule type="expression" dxfId="86" priority="64">
      <formula>COUNTIF(CountryALL,D15)=0</formula>
    </cfRule>
  </conditionalFormatting>
  <conditionalFormatting sqref="I16">
    <cfRule type="containsText" dxfId="85" priority="63" operator="containsText" text="Error">
      <formula>NOT(ISERROR(SEARCH("Error",I16)))</formula>
    </cfRule>
  </conditionalFormatting>
  <conditionalFormatting sqref="C16">
    <cfRule type="cellIs" dxfId="84" priority="62" operator="equal">
      <formula>""</formula>
    </cfRule>
  </conditionalFormatting>
  <conditionalFormatting sqref="D16">
    <cfRule type="expression" dxfId="83" priority="61">
      <formula>COUNTIF(CountryALL,D16)=0</formula>
    </cfRule>
  </conditionalFormatting>
  <conditionalFormatting sqref="I17">
    <cfRule type="containsText" dxfId="82" priority="60" operator="containsText" text="Error">
      <formula>NOT(ISERROR(SEARCH("Error",I17)))</formula>
    </cfRule>
  </conditionalFormatting>
  <conditionalFormatting sqref="C17">
    <cfRule type="cellIs" dxfId="81" priority="59" operator="equal">
      <formula>""</formula>
    </cfRule>
  </conditionalFormatting>
  <conditionalFormatting sqref="D17">
    <cfRule type="expression" dxfId="80" priority="58">
      <formula>COUNTIF(CountryALL,D17)=0</formula>
    </cfRule>
  </conditionalFormatting>
  <conditionalFormatting sqref="I18">
    <cfRule type="containsText" dxfId="79" priority="57" operator="containsText" text="Error">
      <formula>NOT(ISERROR(SEARCH("Error",I18)))</formula>
    </cfRule>
  </conditionalFormatting>
  <conditionalFormatting sqref="C18">
    <cfRule type="cellIs" dxfId="78" priority="56" operator="equal">
      <formula>""</formula>
    </cfRule>
  </conditionalFormatting>
  <conditionalFormatting sqref="D18">
    <cfRule type="expression" dxfId="77" priority="55">
      <formula>COUNTIF(CountryALL,D18)=0</formula>
    </cfRule>
  </conditionalFormatting>
  <conditionalFormatting sqref="I19">
    <cfRule type="containsText" dxfId="76" priority="54" operator="containsText" text="Error">
      <formula>NOT(ISERROR(SEARCH("Error",I19)))</formula>
    </cfRule>
  </conditionalFormatting>
  <conditionalFormatting sqref="C19">
    <cfRule type="cellIs" dxfId="75" priority="53" operator="equal">
      <formula>""</formula>
    </cfRule>
  </conditionalFormatting>
  <conditionalFormatting sqref="D19">
    <cfRule type="expression" dxfId="74" priority="52">
      <formula>COUNTIF(CountryALL,D19)=0</formula>
    </cfRule>
  </conditionalFormatting>
  <conditionalFormatting sqref="I20">
    <cfRule type="containsText" dxfId="73" priority="51" operator="containsText" text="Error">
      <formula>NOT(ISERROR(SEARCH("Error",I20)))</formula>
    </cfRule>
  </conditionalFormatting>
  <conditionalFormatting sqref="C20">
    <cfRule type="cellIs" dxfId="72" priority="50" operator="equal">
      <formula>""</formula>
    </cfRule>
  </conditionalFormatting>
  <conditionalFormatting sqref="D20">
    <cfRule type="expression" dxfId="71" priority="49">
      <formula>COUNTIF(CountryALL,D20)=0</formula>
    </cfRule>
  </conditionalFormatting>
  <conditionalFormatting sqref="I21">
    <cfRule type="containsText" dxfId="70" priority="48" operator="containsText" text="Error">
      <formula>NOT(ISERROR(SEARCH("Error",I21)))</formula>
    </cfRule>
  </conditionalFormatting>
  <conditionalFormatting sqref="C21">
    <cfRule type="cellIs" dxfId="69" priority="47" operator="equal">
      <formula>""</formula>
    </cfRule>
  </conditionalFormatting>
  <conditionalFormatting sqref="D21">
    <cfRule type="expression" dxfId="68" priority="46">
      <formula>COUNTIF(CountryALL,D21)=0</formula>
    </cfRule>
  </conditionalFormatting>
  <conditionalFormatting sqref="I22">
    <cfRule type="containsText" dxfId="67" priority="45" operator="containsText" text="Error">
      <formula>NOT(ISERROR(SEARCH("Error",I22)))</formula>
    </cfRule>
  </conditionalFormatting>
  <conditionalFormatting sqref="C22">
    <cfRule type="cellIs" dxfId="66" priority="44" operator="equal">
      <formula>""</formula>
    </cfRule>
  </conditionalFormatting>
  <conditionalFormatting sqref="D22">
    <cfRule type="expression" dxfId="65" priority="43">
      <formula>COUNTIF(CountryALL,D22)=0</formula>
    </cfRule>
  </conditionalFormatting>
  <conditionalFormatting sqref="I23">
    <cfRule type="containsText" dxfId="64" priority="42" operator="containsText" text="Error">
      <formula>NOT(ISERROR(SEARCH("Error",I23)))</formula>
    </cfRule>
  </conditionalFormatting>
  <conditionalFormatting sqref="C23">
    <cfRule type="cellIs" dxfId="63" priority="41" operator="equal">
      <formula>""</formula>
    </cfRule>
  </conditionalFormatting>
  <conditionalFormatting sqref="D23">
    <cfRule type="expression" dxfId="62" priority="40">
      <formula>COUNTIF(CountryALL,D23)=0</formula>
    </cfRule>
  </conditionalFormatting>
  <conditionalFormatting sqref="I24">
    <cfRule type="containsText" dxfId="61" priority="39" operator="containsText" text="Error">
      <formula>NOT(ISERROR(SEARCH("Error",I24)))</formula>
    </cfRule>
  </conditionalFormatting>
  <conditionalFormatting sqref="C24">
    <cfRule type="cellIs" dxfId="60" priority="38" operator="equal">
      <formula>""</formula>
    </cfRule>
  </conditionalFormatting>
  <conditionalFormatting sqref="D24">
    <cfRule type="expression" dxfId="59" priority="37">
      <formula>COUNTIF(CountryALL,D24)=0</formula>
    </cfRule>
  </conditionalFormatting>
  <conditionalFormatting sqref="I25">
    <cfRule type="containsText" dxfId="58" priority="36" operator="containsText" text="Error">
      <formula>NOT(ISERROR(SEARCH("Error",I25)))</formula>
    </cfRule>
  </conditionalFormatting>
  <conditionalFormatting sqref="C25">
    <cfRule type="cellIs" dxfId="57" priority="35" operator="equal">
      <formula>""</formula>
    </cfRule>
  </conditionalFormatting>
  <conditionalFormatting sqref="D25">
    <cfRule type="expression" dxfId="56" priority="34">
      <formula>COUNTIF(CountryALL,D25)=0</formula>
    </cfRule>
  </conditionalFormatting>
  <conditionalFormatting sqref="I26">
    <cfRule type="containsText" dxfId="55" priority="33" operator="containsText" text="Error">
      <formula>NOT(ISERROR(SEARCH("Error",I26)))</formula>
    </cfRule>
  </conditionalFormatting>
  <conditionalFormatting sqref="C26">
    <cfRule type="cellIs" dxfId="54" priority="32" operator="equal">
      <formula>""</formula>
    </cfRule>
  </conditionalFormatting>
  <conditionalFormatting sqref="D26">
    <cfRule type="expression" dxfId="53" priority="31">
      <formula>COUNTIF(CountryALL,D26)=0</formula>
    </cfRule>
  </conditionalFormatting>
  <conditionalFormatting sqref="I27">
    <cfRule type="containsText" dxfId="52" priority="30" operator="containsText" text="Error">
      <formula>NOT(ISERROR(SEARCH("Error",I27)))</formula>
    </cfRule>
  </conditionalFormatting>
  <conditionalFormatting sqref="C27">
    <cfRule type="cellIs" dxfId="51" priority="29" operator="equal">
      <formula>""</formula>
    </cfRule>
  </conditionalFormatting>
  <conditionalFormatting sqref="D27">
    <cfRule type="expression" dxfId="50" priority="28">
      <formula>COUNTIF(CountryALL,D27)=0</formula>
    </cfRule>
  </conditionalFormatting>
  <conditionalFormatting sqref="I28">
    <cfRule type="containsText" dxfId="49" priority="27" operator="containsText" text="Error">
      <formula>NOT(ISERROR(SEARCH("Error",I28)))</formula>
    </cfRule>
  </conditionalFormatting>
  <conditionalFormatting sqref="C28">
    <cfRule type="cellIs" dxfId="48" priority="26" operator="equal">
      <formula>""</formula>
    </cfRule>
  </conditionalFormatting>
  <conditionalFormatting sqref="D28">
    <cfRule type="expression" dxfId="47" priority="25">
      <formula>COUNTIF(CountryALL,D28)=0</formula>
    </cfRule>
  </conditionalFormatting>
  <conditionalFormatting sqref="I29">
    <cfRule type="containsText" dxfId="46" priority="24" operator="containsText" text="Error">
      <formula>NOT(ISERROR(SEARCH("Error",I29)))</formula>
    </cfRule>
  </conditionalFormatting>
  <conditionalFormatting sqref="C29">
    <cfRule type="cellIs" dxfId="45" priority="23" operator="equal">
      <formula>""</formula>
    </cfRule>
  </conditionalFormatting>
  <conditionalFormatting sqref="D29">
    <cfRule type="expression" dxfId="44" priority="22">
      <formula>COUNTIF(CountryALL,D29)=0</formula>
    </cfRule>
  </conditionalFormatting>
  <conditionalFormatting sqref="I30">
    <cfRule type="containsText" dxfId="43" priority="21" operator="containsText" text="Error">
      <formula>NOT(ISERROR(SEARCH("Error",I30)))</formula>
    </cfRule>
  </conditionalFormatting>
  <conditionalFormatting sqref="C30">
    <cfRule type="cellIs" dxfId="42" priority="20" operator="equal">
      <formula>""</formula>
    </cfRule>
  </conditionalFormatting>
  <conditionalFormatting sqref="D30">
    <cfRule type="expression" dxfId="41" priority="19">
      <formula>COUNTIF(CountryALL,D30)=0</formula>
    </cfRule>
  </conditionalFormatting>
  <conditionalFormatting sqref="I31">
    <cfRule type="containsText" dxfId="40" priority="18" operator="containsText" text="Error">
      <formula>NOT(ISERROR(SEARCH("Error",I31)))</formula>
    </cfRule>
  </conditionalFormatting>
  <conditionalFormatting sqref="C31">
    <cfRule type="cellIs" dxfId="39" priority="17" operator="equal">
      <formula>""</formula>
    </cfRule>
  </conditionalFormatting>
  <conditionalFormatting sqref="D31">
    <cfRule type="expression" dxfId="38" priority="16">
      <formula>COUNTIF(CountryALL,D31)=0</formula>
    </cfRule>
  </conditionalFormatting>
  <conditionalFormatting sqref="I32">
    <cfRule type="containsText" dxfId="37" priority="15" operator="containsText" text="Error">
      <formula>NOT(ISERROR(SEARCH("Error",I32)))</formula>
    </cfRule>
  </conditionalFormatting>
  <conditionalFormatting sqref="C32">
    <cfRule type="cellIs" dxfId="36" priority="14" operator="equal">
      <formula>""</formula>
    </cfRule>
  </conditionalFormatting>
  <conditionalFormatting sqref="D32">
    <cfRule type="expression" dxfId="35" priority="13">
      <formula>COUNTIF(CountryALL,D32)=0</formula>
    </cfRule>
  </conditionalFormatting>
  <conditionalFormatting sqref="I33">
    <cfRule type="containsText" dxfId="34" priority="12" operator="containsText" text="Error">
      <formula>NOT(ISERROR(SEARCH("Error",I33)))</formula>
    </cfRule>
  </conditionalFormatting>
  <conditionalFormatting sqref="C33">
    <cfRule type="cellIs" dxfId="33" priority="11" operator="equal">
      <formula>""</formula>
    </cfRule>
  </conditionalFormatting>
  <conditionalFormatting sqref="D33">
    <cfRule type="expression" dxfId="32" priority="10">
      <formula>COUNTIF(CountryALL,D33)=0</formula>
    </cfRule>
  </conditionalFormatting>
  <conditionalFormatting sqref="I34">
    <cfRule type="containsText" dxfId="31" priority="9" operator="containsText" text="Error">
      <formula>NOT(ISERROR(SEARCH("Error",I34)))</formula>
    </cfRule>
  </conditionalFormatting>
  <conditionalFormatting sqref="C34">
    <cfRule type="cellIs" dxfId="30" priority="8" operator="equal">
      <formula>""</formula>
    </cfRule>
  </conditionalFormatting>
  <conditionalFormatting sqref="D34">
    <cfRule type="expression" dxfId="29" priority="7">
      <formula>COUNTIF(CountryALL,D34)=0</formula>
    </cfRule>
  </conditionalFormatting>
  <conditionalFormatting sqref="I35">
    <cfRule type="containsText" dxfId="28" priority="6" operator="containsText" text="Error">
      <formula>NOT(ISERROR(SEARCH("Error",I35)))</formula>
    </cfRule>
  </conditionalFormatting>
  <conditionalFormatting sqref="C35">
    <cfRule type="cellIs" dxfId="27" priority="5" operator="equal">
      <formula>""</formula>
    </cfRule>
  </conditionalFormatting>
  <conditionalFormatting sqref="D35">
    <cfRule type="expression" dxfId="26" priority="4">
      <formula>COUNTIF(CountryALL,D35)=0</formula>
    </cfRule>
  </conditionalFormatting>
  <conditionalFormatting sqref="I36">
    <cfRule type="containsText" dxfId="25" priority="3" operator="containsText" text="Error">
      <formula>NOT(ISERROR(SEARCH("Error",I36)))</formula>
    </cfRule>
  </conditionalFormatting>
  <conditionalFormatting sqref="C36">
    <cfRule type="cellIs" dxfId="24" priority="2" operator="equal">
      <formula>""</formula>
    </cfRule>
  </conditionalFormatting>
  <conditionalFormatting sqref="D36">
    <cfRule type="expression" dxfId="23" priority="1">
      <formula>COUNTIF(CountryALL,D36)=0</formula>
    </cfRule>
  </conditionalFormatting>
  <dataValidations count="5">
    <dataValidation type="list" allowBlank="1" showInputMessage="1" showErrorMessage="1" error="Please click arrow to select budget heading" prompt="Please click arrow to select budget heading" sqref="E8:E36">
      <formula1>BudgetHeadings</formula1>
    </dataValidation>
    <dataValidation type="custom" allowBlank="1" showInputMessage="1" showErrorMessage="1" error="Format error (2 decimals only)" prompt="Please encode amount (2 decimals only)" sqref="H8:H36">
      <formula1>H8=INT(H8*100)/100</formula1>
    </dataValidation>
    <dataValidation allowBlank="1" showInputMessage="1" showErrorMessage="1" error="Please encode the nature, type and specifications of the item" prompt="Please encode the nature, type and specifications of the item" sqref="G8:G36"/>
    <dataValidation allowBlank="1" showInputMessage="1" showErrorMessage="1" error="Please encode Source of Co-financing" prompt="Please encode Source of Co-financing" sqref="F8:F36"/>
    <dataValidation type="list" allowBlank="1" showInputMessage="1" showErrorMessage="1" error="Click arrow to select Partner n°" prompt="Click arrow to select Partner n°" sqref="B8:B36">
      <formula1>PartnerN°</formula1>
    </dataValidation>
  </dataValidations>
  <printOptions horizontalCentered="1"/>
  <pageMargins left="0.23622047244094491" right="0.23622047244094491" top="0.39370078740157483" bottom="0.94488188976377963" header="0.31496062992125984" footer="0.31496062992125984"/>
  <pageSetup paperSize="9" scale="43" fitToHeight="0" orientation="landscape" r:id="rId1"/>
  <headerFooter>
    <oddFooter xml:space="preserve">&amp;CPage &amp;P of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55" r:id="rId4" name="Button 1">
              <controlPr defaultSize="0" print="0" autoFill="0" autoPict="0" macro="[0]!AddRow">
                <anchor moveWithCells="1" sizeWithCells="1">
                  <from>
                    <xdr:col>1</xdr:col>
                    <xdr:colOff>76200</xdr:colOff>
                    <xdr:row>1</xdr:row>
                    <xdr:rowOff>99060</xdr:rowOff>
                  </from>
                  <to>
                    <xdr:col>1</xdr:col>
                    <xdr:colOff>1661160</xdr:colOff>
                    <xdr:row>1</xdr:row>
                    <xdr:rowOff>457200</xdr:rowOff>
                  </to>
                </anchor>
              </controlPr>
            </control>
          </mc:Choice>
        </mc:AlternateContent>
        <mc:AlternateContent xmlns:mc="http://schemas.openxmlformats.org/markup-compatibility/2006">
          <mc:Choice Requires="x14">
            <control shapeId="35860" r:id="rId5" name="Button 2">
              <controlPr defaultSize="0" print="0" autoFill="0" autoPict="0" macro="[0]!DeleteRow">
                <anchor moveWithCells="1" sizeWithCells="1">
                  <from>
                    <xdr:col>1</xdr:col>
                    <xdr:colOff>1737360</xdr:colOff>
                    <xdr:row>1</xdr:row>
                    <xdr:rowOff>99060</xdr:rowOff>
                  </from>
                  <to>
                    <xdr:col>1</xdr:col>
                    <xdr:colOff>3307080</xdr:colOff>
                    <xdr:row>1</xdr:row>
                    <xdr:rowOff>457200</xdr:rowOff>
                  </to>
                </anchor>
              </controlPr>
            </control>
          </mc:Choice>
        </mc:AlternateContent>
        <mc:AlternateContent xmlns:mc="http://schemas.openxmlformats.org/markup-compatibility/2006">
          <mc:Choice Requires="x14">
            <control shapeId="35866" r:id="rId6" name="Button 3">
              <controlPr defaultSize="0" print="0" autoFill="0" autoPict="0" macro="[0]!DuplicateRow">
                <anchor moveWithCells="1">
                  <from>
                    <xdr:col>1</xdr:col>
                    <xdr:colOff>3383280</xdr:colOff>
                    <xdr:row>1</xdr:row>
                    <xdr:rowOff>99060</xdr:rowOff>
                  </from>
                  <to>
                    <xdr:col>2</xdr:col>
                    <xdr:colOff>1379220</xdr:colOff>
                    <xdr:row>1</xdr:row>
                    <xdr:rowOff>457200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B1:I81"/>
  <sheetViews>
    <sheetView showGridLines="0" topLeftCell="A7" zoomScale="85" zoomScaleNormal="85" zoomScaleSheetLayoutView="85" workbookViewId="0">
      <selection activeCell="B2" sqref="B2:I2"/>
    </sheetView>
  </sheetViews>
  <sheetFormatPr defaultColWidth="9.109375" defaultRowHeight="18" x14ac:dyDescent="0.35"/>
  <cols>
    <col min="1" max="1" width="1.6640625" style="5" customWidth="1"/>
    <col min="2" max="2" width="33" style="5" bestFit="1" customWidth="1"/>
    <col min="3" max="8" width="23.6640625" style="5" customWidth="1"/>
    <col min="9" max="9" width="22.6640625" style="5" customWidth="1"/>
    <col min="10" max="10" width="1.44140625" style="5" customWidth="1"/>
    <col min="11" max="16384" width="9.109375" style="5"/>
  </cols>
  <sheetData>
    <row r="1" spans="2:9" ht="8.1" customHeight="1" x14ac:dyDescent="0.35"/>
    <row r="2" spans="2:9" s="8" customFormat="1" ht="30" customHeight="1" x14ac:dyDescent="0.35">
      <c r="B2" s="255" t="s">
        <v>165</v>
      </c>
      <c r="C2" s="255"/>
      <c r="D2" s="255"/>
      <c r="E2" s="255"/>
      <c r="F2" s="255"/>
      <c r="G2" s="255"/>
      <c r="H2" s="255"/>
      <c r="I2" s="255"/>
    </row>
    <row r="3" spans="2:9" s="8" customFormat="1" ht="8.1" customHeight="1" x14ac:dyDescent="0.35">
      <c r="B3" s="9"/>
      <c r="C3" s="10"/>
      <c r="D3" s="10"/>
      <c r="E3" s="10"/>
      <c r="F3" s="74"/>
      <c r="G3" s="74"/>
      <c r="H3" s="74"/>
      <c r="I3" s="93"/>
    </row>
    <row r="4" spans="2:9" s="34" customFormat="1" ht="42" customHeight="1" x14ac:dyDescent="0.35">
      <c r="B4" s="171" t="s">
        <v>155</v>
      </c>
      <c r="C4" s="178" t="s">
        <v>176</v>
      </c>
      <c r="D4" s="178" t="s">
        <v>177</v>
      </c>
      <c r="E4" s="178" t="s">
        <v>185</v>
      </c>
      <c r="F4" s="178" t="s">
        <v>186</v>
      </c>
      <c r="G4" s="178" t="s">
        <v>187</v>
      </c>
      <c r="H4" s="94" t="s">
        <v>188</v>
      </c>
      <c r="I4" s="178" t="s">
        <v>156</v>
      </c>
    </row>
    <row r="5" spans="2:9" x14ac:dyDescent="0.35">
      <c r="B5" s="11" t="str">
        <f>Rates!J3</f>
        <v>Preparation</v>
      </c>
      <c r="C5" s="12">
        <f>SUMIFS('1. Staff costs'!N:N,'1. Staff costs'!B:B,B5,'1. Staff costs'!O:O,"&lt;&gt;Error")</f>
        <v>40023</v>
      </c>
      <c r="D5" s="12">
        <f>SUMIFS('2-3. Travel Costs&amp;Costs of Stay'!O:O,'2-3. Travel Costs&amp;Costs of Stay'!B:B,B5,'2-3. Travel Costs&amp;Costs of Stay'!R:R,"&lt;&gt;Error")</f>
        <v>3420</v>
      </c>
      <c r="E5" s="12">
        <f>SUMIFS('2-3. Travel Costs&amp;Costs of Stay'!P:P,'2-3. Travel Costs&amp;Costs of Stay'!B:B,B5,'2-3. Travel Costs&amp;Costs of Stay'!R:R,"&lt;&gt;Error")</f>
        <v>6240</v>
      </c>
      <c r="F5" s="12">
        <f>SUMIFS('4. Equipment Costs'!N:N,'4. Equipment Costs'!B:B,B5,'4. Equipment Costs'!O:O,"&lt;&gt;Error")</f>
        <v>0</v>
      </c>
      <c r="G5" s="12">
        <f>SUMIFS('5. Subcontracting Costs'!N:N,'5. Subcontracting Costs'!B:B,B5,'5. Subcontracting Costs'!O:O,"&lt;&gt;Error")</f>
        <v>5533.34</v>
      </c>
      <c r="H5" s="258"/>
      <c r="I5" s="13">
        <f>SUM(C5:G5)</f>
        <v>55216.34</v>
      </c>
    </row>
    <row r="6" spans="2:9" ht="16.5" customHeight="1" x14ac:dyDescent="0.35">
      <c r="B6" s="11" t="str">
        <f>Rates!J4</f>
        <v>Development</v>
      </c>
      <c r="C6" s="12">
        <f>SUMIFS('1. Staff costs'!N:N,'1. Staff costs'!B:B,B6,'1. Staff costs'!O:O,"&lt;&gt;Error")</f>
        <v>96559</v>
      </c>
      <c r="D6" s="12">
        <f>SUMIFS('2-3. Travel Costs&amp;Costs of Stay'!O:O,'2-3. Travel Costs&amp;Costs of Stay'!B:B,B6,'2-3. Travel Costs&amp;Costs of Stay'!R:R,"&lt;&gt;Error")</f>
        <v>43465</v>
      </c>
      <c r="E6" s="12">
        <f>SUMIFS('2-3. Travel Costs&amp;Costs of Stay'!P:P,'2-3. Travel Costs&amp;Costs of Stay'!B:B,B6,'2-3. Travel Costs&amp;Costs of Stay'!R:R,"&lt;&gt;Error")</f>
        <v>82435</v>
      </c>
      <c r="F6" s="12">
        <f>SUMIFS('4. Equipment Costs'!N:N,'4. Equipment Costs'!B:B,B6,'4. Equipment Costs'!O:O,"&lt;&gt;Error")</f>
        <v>34573.24</v>
      </c>
      <c r="G6" s="12">
        <f>SUMIFS('5. Subcontracting Costs'!N:N,'5. Subcontracting Costs'!B:B,B6,'5. Subcontracting Costs'!O:O,"&lt;&gt;Error")</f>
        <v>14479.09</v>
      </c>
      <c r="H6" s="259"/>
      <c r="I6" s="13">
        <f t="shared" ref="I6:I9" si="0">SUM(C6:G6)</f>
        <v>271511.33</v>
      </c>
    </row>
    <row r="7" spans="2:9" ht="16.5" customHeight="1" x14ac:dyDescent="0.35">
      <c r="B7" s="11" t="str">
        <f>Rates!J5</f>
        <v>Quality Plan</v>
      </c>
      <c r="C7" s="12">
        <f>SUMIFS('1. Staff costs'!N:N,'1. Staff costs'!B:B,B7,'1. Staff costs'!O:O,"&lt;&gt;Error")</f>
        <v>11422</v>
      </c>
      <c r="D7" s="12">
        <f>SUMIFS('2-3. Travel Costs&amp;Costs of Stay'!O:O,'2-3. Travel Costs&amp;Costs of Stay'!B:B,B7,'2-3. Travel Costs&amp;Costs of Stay'!R:R,"&lt;&gt;Error")</f>
        <v>0</v>
      </c>
      <c r="E7" s="12">
        <f>SUMIFS('2-3. Travel Costs&amp;Costs of Stay'!P:P,'2-3. Travel Costs&amp;Costs of Stay'!B:B,B7,'2-3. Travel Costs&amp;Costs of Stay'!R:R,"&lt;&gt;Error")</f>
        <v>1800</v>
      </c>
      <c r="F7" s="12">
        <f>SUMIFS('4. Equipment Costs'!N:N,'4. Equipment Costs'!B:B,B7,'4. Equipment Costs'!O:O,"&lt;&gt;Error")</f>
        <v>0</v>
      </c>
      <c r="G7" s="12">
        <f>SUMIFS('5. Subcontracting Costs'!N:N,'5. Subcontracting Costs'!B:B,B7,'5. Subcontracting Costs'!O:O,"&lt;&gt;Error")</f>
        <v>0</v>
      </c>
      <c r="H7" s="259"/>
      <c r="I7" s="13">
        <f t="shared" si="0"/>
        <v>13222</v>
      </c>
    </row>
    <row r="8" spans="2:9" ht="16.5" customHeight="1" x14ac:dyDescent="0.35">
      <c r="B8" s="11" t="str">
        <f>Rates!J6</f>
        <v>Dissemination &amp; Exploitation</v>
      </c>
      <c r="C8" s="12">
        <f>SUMIFS('1. Staff costs'!N:N,'1. Staff costs'!B:B,B8,'1. Staff costs'!O:O,"&lt;&gt;Error")</f>
        <v>14262</v>
      </c>
      <c r="D8" s="12">
        <f>SUMIFS('2-3. Travel Costs&amp;Costs of Stay'!O:O,'2-3. Travel Costs&amp;Costs of Stay'!B:B,B8,'2-3. Travel Costs&amp;Costs of Stay'!R:R,"&lt;&gt;Error")</f>
        <v>530</v>
      </c>
      <c r="E8" s="12">
        <f>SUMIFS('2-3. Travel Costs&amp;Costs of Stay'!P:P,'2-3. Travel Costs&amp;Costs of Stay'!B:B,B8,'2-3. Travel Costs&amp;Costs of Stay'!R:R,"&lt;&gt;Error")</f>
        <v>1320</v>
      </c>
      <c r="F8" s="12">
        <f>SUMIFS('4. Equipment Costs'!N:N,'4. Equipment Costs'!B:B,B8,'4. Equipment Costs'!O:O,"&lt;&gt;Error")</f>
        <v>0</v>
      </c>
      <c r="G8" s="12">
        <f>SUMIFS('5. Subcontracting Costs'!N:N,'5. Subcontracting Costs'!B:B,B8,'5. Subcontracting Costs'!O:O,"&lt;&gt;Error")</f>
        <v>0</v>
      </c>
      <c r="H8" s="259"/>
      <c r="I8" s="13">
        <f t="shared" si="0"/>
        <v>16112</v>
      </c>
    </row>
    <row r="9" spans="2:9" ht="16.5" customHeight="1" x14ac:dyDescent="0.35">
      <c r="B9" s="11" t="str">
        <f>Rates!J7</f>
        <v>Management</v>
      </c>
      <c r="C9" s="12">
        <f>SUMIFS('1. Staff costs'!N:N,'1. Staff costs'!B:B,B9,'1. Staff costs'!O:O,"&lt;&gt;Error")</f>
        <v>39660</v>
      </c>
      <c r="D9" s="12">
        <f>SUMIFS('2-3. Travel Costs&amp;Costs of Stay'!O:O,'2-3. Travel Costs&amp;Costs of Stay'!B:B,B9,'2-3. Travel Costs&amp;Costs of Stay'!R:R,"&lt;&gt;Error")</f>
        <v>9320</v>
      </c>
      <c r="E9" s="12">
        <f>SUMIFS('2-3. Travel Costs&amp;Costs of Stay'!P:P,'2-3. Travel Costs&amp;Costs of Stay'!B:B,B9,'2-3. Travel Costs&amp;Costs of Stay'!R:R,"&lt;&gt;Error")</f>
        <v>12720</v>
      </c>
      <c r="F9" s="12">
        <f>SUMIFS('4. Equipment Costs'!N:N,'4. Equipment Costs'!B:B,B9,'4. Equipment Costs'!O:O,"&lt;&gt;Error")</f>
        <v>5491.47</v>
      </c>
      <c r="G9" s="12">
        <f>SUMIFS('5. Subcontracting Costs'!N:N,'5. Subcontracting Costs'!B:B,B9,'5. Subcontracting Costs'!O:O,"&lt;&gt;Error")</f>
        <v>0</v>
      </c>
      <c r="H9" s="260"/>
      <c r="I9" s="13">
        <f t="shared" si="0"/>
        <v>67191.47</v>
      </c>
    </row>
    <row r="10" spans="2:9" x14ac:dyDescent="0.35">
      <c r="B10" s="95" t="s">
        <v>1</v>
      </c>
      <c r="C10" s="13">
        <f t="shared" ref="C10:F10" si="1">SUM(C5:C9)</f>
        <v>201926</v>
      </c>
      <c r="D10" s="13">
        <f t="shared" si="1"/>
        <v>56735</v>
      </c>
      <c r="E10" s="13">
        <f t="shared" si="1"/>
        <v>104515</v>
      </c>
      <c r="F10" s="13">
        <f t="shared" si="1"/>
        <v>40064.71</v>
      </c>
      <c r="G10" s="13">
        <f>SUM(G5:G9)</f>
        <v>20012.43</v>
      </c>
      <c r="H10" s="14">
        <f>'Final financial statement'!E18</f>
        <v>0</v>
      </c>
      <c r="I10" s="96">
        <f>SUM(C10:H10)</f>
        <v>423253.14</v>
      </c>
    </row>
    <row r="11" spans="2:9" ht="12" customHeight="1" x14ac:dyDescent="0.35"/>
    <row r="12" spans="2:9" ht="12" customHeight="1" x14ac:dyDescent="0.35"/>
    <row r="13" spans="2:9" ht="12" customHeight="1" x14ac:dyDescent="0.35"/>
    <row r="14" spans="2:9" ht="30" customHeight="1" x14ac:dyDescent="0.35">
      <c r="B14" s="255" t="s">
        <v>189</v>
      </c>
      <c r="C14" s="255"/>
      <c r="D14" s="255"/>
      <c r="E14" s="255"/>
      <c r="F14" s="255"/>
      <c r="G14" s="255"/>
      <c r="H14" s="255"/>
      <c r="I14" s="255"/>
    </row>
    <row r="15" spans="2:9" ht="8.1" customHeight="1" x14ac:dyDescent="0.35">
      <c r="B15" s="15"/>
      <c r="C15" s="16"/>
      <c r="D15" s="16"/>
      <c r="E15" s="16"/>
      <c r="F15" s="16"/>
      <c r="G15" s="16"/>
      <c r="H15" s="16"/>
      <c r="I15" s="17"/>
    </row>
    <row r="16" spans="2:9" ht="42" customHeight="1" x14ac:dyDescent="0.35">
      <c r="B16" s="171" t="s">
        <v>164</v>
      </c>
      <c r="C16" s="178" t="s">
        <v>176</v>
      </c>
      <c r="D16" s="178" t="s">
        <v>177</v>
      </c>
      <c r="E16" s="178" t="s">
        <v>185</v>
      </c>
      <c r="F16" s="178" t="s">
        <v>186</v>
      </c>
      <c r="G16" s="178" t="s">
        <v>187</v>
      </c>
      <c r="H16" s="94" t="s">
        <v>188</v>
      </c>
      <c r="I16" s="178" t="s">
        <v>156</v>
      </c>
    </row>
    <row r="17" spans="2:9" x14ac:dyDescent="0.35">
      <c r="B17" s="11" t="s">
        <v>183</v>
      </c>
      <c r="C17" s="12">
        <f>SUMIF('Final financial statement'!$E$23:$E$77,B17,'Final financial statement'!$F$23:$F$77)</f>
        <v>55176</v>
      </c>
      <c r="D17" s="12">
        <f>SUMIF('Final financial statement'!$E$23:$E$77,B17,'Final financial statement'!$G$23:$G$77)</f>
        <v>11860</v>
      </c>
      <c r="E17" s="12">
        <f>SUMIF('Final financial statement'!$E$23:$E$77,B17,'Final financial statement'!$H$23:$H$77)</f>
        <v>20480</v>
      </c>
      <c r="F17" s="12">
        <f>SUMIF('Final financial statement'!$E$23:$E$77,B17,'Final financial statement'!$I$23:$I$77)</f>
        <v>0</v>
      </c>
      <c r="G17" s="12">
        <f>SUMIF('Final financial statement'!$E$23:$E$77,B17,'Final financial statement'!$J$23:$J$77)</f>
        <v>0</v>
      </c>
      <c r="H17" s="97">
        <f>'Final financial statement'!G81+'Final financial statement'!K81</f>
        <v>0</v>
      </c>
      <c r="I17" s="13">
        <f>SUM(C17:H17)</f>
        <v>87516</v>
      </c>
    </row>
    <row r="18" spans="2:9" x14ac:dyDescent="0.35">
      <c r="B18" s="11" t="s">
        <v>184</v>
      </c>
      <c r="C18" s="12">
        <f>SUMIF('Final financial statement'!$E$23:$E$77,B18,'Final financial statement'!$F$23:$F$77)</f>
        <v>146750</v>
      </c>
      <c r="D18" s="12">
        <f>SUMIF('Final financial statement'!$E$23:$E$77,B18,'Final financial statement'!$G$23:$G$77)</f>
        <v>44875</v>
      </c>
      <c r="E18" s="12">
        <f>SUMIF('Final financial statement'!$E$23:$E$77,B18,'Final financial statement'!$H$23:$H$77)</f>
        <v>84035</v>
      </c>
      <c r="F18" s="12">
        <f>SUMIF('Final financial statement'!$E$23:$E$77,B18,'Final financial statement'!$I$23:$I$77)</f>
        <v>40064.71</v>
      </c>
      <c r="G18" s="12">
        <f>SUMIF('Final financial statement'!$E$23:$E$77,B18,'Final financial statement'!$J$23:$J$77)</f>
        <v>20012.43</v>
      </c>
      <c r="H18" s="97">
        <f>'Final financial statement'!E81+'Final financial statement'!I81</f>
        <v>0</v>
      </c>
      <c r="I18" s="13">
        <f t="shared" ref="I18" si="2">SUM(C18:H18)</f>
        <v>335737.14</v>
      </c>
    </row>
    <row r="19" spans="2:9" x14ac:dyDescent="0.35">
      <c r="B19" s="95" t="s">
        <v>1</v>
      </c>
      <c r="C19" s="13">
        <f t="shared" ref="C19:H19" si="3">SUM(C17:C18)</f>
        <v>201926</v>
      </c>
      <c r="D19" s="13">
        <f t="shared" si="3"/>
        <v>56735</v>
      </c>
      <c r="E19" s="13">
        <f t="shared" si="3"/>
        <v>104515</v>
      </c>
      <c r="F19" s="13">
        <f t="shared" si="3"/>
        <v>40064.71</v>
      </c>
      <c r="G19" s="13">
        <f t="shared" si="3"/>
        <v>20012.43</v>
      </c>
      <c r="H19" s="14">
        <f t="shared" si="3"/>
        <v>0</v>
      </c>
      <c r="I19" s="96">
        <f>SUM(C19:H19)</f>
        <v>423253.14</v>
      </c>
    </row>
    <row r="20" spans="2:9" ht="12" customHeight="1" x14ac:dyDescent="0.35"/>
    <row r="21" spans="2:9" ht="12" customHeight="1" x14ac:dyDescent="0.35"/>
    <row r="22" spans="2:9" ht="12" customHeight="1" x14ac:dyDescent="0.35"/>
    <row r="23" spans="2:9" ht="30" customHeight="1" x14ac:dyDescent="0.35">
      <c r="B23" s="255" t="s">
        <v>191</v>
      </c>
      <c r="C23" s="255"/>
      <c r="D23" s="255"/>
      <c r="E23" s="255"/>
      <c r="F23" s="255"/>
      <c r="G23" s="255"/>
      <c r="H23" s="255"/>
      <c r="I23" s="255"/>
    </row>
    <row r="24" spans="2:9" ht="8.1" customHeight="1" x14ac:dyDescent="0.35">
      <c r="B24" s="18"/>
      <c r="I24" s="19"/>
    </row>
    <row r="25" spans="2:9" ht="54" customHeight="1" x14ac:dyDescent="0.35">
      <c r="B25" s="174" t="s">
        <v>190</v>
      </c>
      <c r="C25" s="171" t="str">
        <f>Rates!J3</f>
        <v>Preparation</v>
      </c>
      <c r="D25" s="171" t="str">
        <f>Rates!J4</f>
        <v>Development</v>
      </c>
      <c r="E25" s="171" t="str">
        <f>Rates!J5</f>
        <v>Quality Plan</v>
      </c>
      <c r="F25" s="174" t="str">
        <f>Rates!J6</f>
        <v>Dissemination &amp; Exploitation</v>
      </c>
      <c r="G25" s="171" t="str">
        <f>Rates!J7</f>
        <v>Management</v>
      </c>
      <c r="H25" s="94" t="s">
        <v>188</v>
      </c>
      <c r="I25" s="178" t="s">
        <v>156</v>
      </c>
    </row>
    <row r="26" spans="2:9" x14ac:dyDescent="0.35">
      <c r="B26" s="171" t="s">
        <v>7</v>
      </c>
      <c r="C26" s="63">
        <f>SUMIFS('1. Staff costs'!N:N,'1. Staff costs'!C:C,B26,'1. Staff costs'!B:B,$C$25,'1. Staff costs'!O:O,"&lt;&gt;Error")+SUMIFS('2-3. Travel Costs&amp;Costs of Stay'!Q:Q,'2-3. Travel Costs&amp;Costs of Stay'!C:C,B26,'2-3. Travel Costs&amp;Costs of Stay'!B:B,$C$25,'2-3. Travel Costs&amp;Costs of Stay'!R:R,"&lt;&gt;Error")+SUMIFS('4. Equipment Costs'!N:N,'4. Equipment Costs'!C:C,B26,'4. Equipment Costs'!B:B,$C$25,'4. Equipment Costs'!O:O,"&lt;&gt;Error")+SUMIFS('5. Subcontracting Costs'!N:N,'5. Subcontracting Costs'!C:C,B26,'5. Subcontracting Costs'!B:B,$C$25,'5. Subcontracting Costs'!O:O,"&lt;&gt;Error")</f>
        <v>12076.43</v>
      </c>
      <c r="D26" s="63">
        <f>SUMIFS('1. Staff costs'!N:N,'1. Staff costs'!C:C,B26,'1. Staff costs'!B:B,$D$25,'1. Staff costs'!O:O,"&lt;&gt;Error")+SUMIFS('2-3. Travel Costs&amp;Costs of Stay'!Q:Q,'2-3. Travel Costs&amp;Costs of Stay'!C:C,B26,'2-3. Travel Costs&amp;Costs of Stay'!B:B,$D$25,'2-3. Travel Costs&amp;Costs of Stay'!R:R,"&lt;&gt;Error")+SUMIFS('4. Equipment Costs'!N:N,'4. Equipment Costs'!C:C,B26,'4. Equipment Costs'!B:B,$D$25,'4. Equipment Costs'!O:O,"&lt;&gt;Error")+SUMIFS('5. Subcontracting Costs'!N:N,'5. Subcontracting Costs'!C:C,B26,'5. Subcontracting Costs'!B:B,$D$25,'5. Subcontracting Costs'!O:O,"&lt;&gt;Error")</f>
        <v>62219.54</v>
      </c>
      <c r="E26" s="63">
        <f>SUMIFS('1. Staff costs'!N:N,'1. Staff costs'!C:C,B26,'1. Staff costs'!B:B,$E$25,'1. Staff costs'!O:O,"&lt;&gt;Error")+SUMIFS('2-3. Travel Costs&amp;Costs of Stay'!Q:Q,'2-3. Travel Costs&amp;Costs of Stay'!C:C,B26,'2-3. Travel Costs&amp;Costs of Stay'!B:B,$E$25,'2-3. Travel Costs&amp;Costs of Stay'!R:R,"&lt;&gt;Error")+SUMIFS('4. Equipment Costs'!N:N,'4. Equipment Costs'!C:C,B26,'4. Equipment Costs'!B:B,$E$25,'4. Equipment Costs'!O:O,"&lt;&gt;Error")+SUMIFS('5. Subcontracting Costs'!N:N,'5. Subcontracting Costs'!C:C,B26,'5. Subcontracting Costs'!B:B,$E$25,'5. Subcontracting Costs'!O:O,"&lt;&gt;Error")</f>
        <v>5268</v>
      </c>
      <c r="F26" s="63">
        <f>SUMIFS('1. Staff costs'!N:N,'1. Staff costs'!C:C,B26,'1. Staff costs'!B:B,$F$25,'1. Staff costs'!O:O,"&lt;&gt;Error")+SUMIFS('2-3. Travel Costs&amp;Costs of Stay'!Q:Q,'2-3. Travel Costs&amp;Costs of Stay'!C:C,B26,'2-3. Travel Costs&amp;Costs of Stay'!B:B,$F$25,'2-3. Travel Costs&amp;Costs of Stay'!R:R,"&lt;&gt;Error")+SUMIFS('4. Equipment Costs'!N:N,'4. Equipment Costs'!C:C,B26,'4. Equipment Costs'!B:B,$F$25,'4. Equipment Costs'!O:O,"&lt;&gt;Error")+SUMIFS('5. Subcontracting Costs'!N:N,'5. Subcontracting Costs'!C:C,B26,'5. Subcontracting Costs'!B:B,$F$25,'5. Subcontracting Costs'!O:O,"&lt;&gt;Error")</f>
        <v>9424</v>
      </c>
      <c r="G26" s="63">
        <f>SUMIFS('1. Staff costs'!N:N,'1. Staff costs'!C:C,B26,'1. Staff costs'!B:B,$G$25,'1. Staff costs'!O:O,"&lt;&gt;Error")+SUMIFS('2-3. Travel Costs&amp;Costs of Stay'!Q:Q,'2-3. Travel Costs&amp;Costs of Stay'!C:C,B26,'2-3. Travel Costs&amp;Costs of Stay'!B:B,$G$25,'2-3. Travel Costs&amp;Costs of Stay'!R:R,"&lt;&gt;Error")+SUMIFS('4. Equipment Costs'!N:N,'4. Equipment Costs'!C:C,B26,'4. Equipment Costs'!B:B,$G$25,'4. Equipment Costs'!O:O,"&lt;&gt;Error")+SUMIFS('5. Subcontracting Costs'!N:N,'5. Subcontracting Costs'!C:C,B26,'5. Subcontracting Costs'!B:B,$G$25,'5. Subcontracting Costs'!O:O,"&lt;&gt;Error")</f>
        <v>10398</v>
      </c>
      <c r="H26" s="261"/>
      <c r="I26" s="64">
        <f>SUM(C26:G26)</f>
        <v>99385.97</v>
      </c>
    </row>
    <row r="27" spans="2:9" x14ac:dyDescent="0.35">
      <c r="B27" s="171" t="s">
        <v>8</v>
      </c>
      <c r="C27" s="63">
        <f>SUMIFS('1. Staff costs'!N:N,'1. Staff costs'!C:C,B27,'1. Staff costs'!B:B,$C$25,'1. Staff costs'!O:O,"&lt;&gt;Error")+SUMIFS('2-3. Travel Costs&amp;Costs of Stay'!Q:Q,'2-3. Travel Costs&amp;Costs of Stay'!C:C,B27,'2-3. Travel Costs&amp;Costs of Stay'!B:B,$C$25,'2-3. Travel Costs&amp;Costs of Stay'!R:R,"&lt;&gt;Error")+SUMIFS('4. Equipment Costs'!N:N,'4. Equipment Costs'!C:C,B27,'4. Equipment Costs'!B:B,$C$25,'4. Equipment Costs'!O:O,"&lt;&gt;Error")+SUMIFS('5. Subcontracting Costs'!N:N,'5. Subcontracting Costs'!C:C,B27,'5. Subcontracting Costs'!B:B,$C$25,'5. Subcontracting Costs'!O:O,"&lt;&gt;Error")</f>
        <v>5128.4399999999996</v>
      </c>
      <c r="D27" s="63">
        <f>SUMIFS('1. Staff costs'!N:N,'1. Staff costs'!C:C,B27,'1. Staff costs'!B:B,$D$25,'1. Staff costs'!O:O,"&lt;&gt;Error")+SUMIFS('2-3. Travel Costs&amp;Costs of Stay'!Q:Q,'2-3. Travel Costs&amp;Costs of Stay'!C:C,B27,'2-3. Travel Costs&amp;Costs of Stay'!B:B,$D$25,'2-3. Travel Costs&amp;Costs of Stay'!R:R,"&lt;&gt;Error")+SUMIFS('4. Equipment Costs'!N:N,'4. Equipment Costs'!C:C,B27,'4. Equipment Costs'!B:B,$D$25,'4. Equipment Costs'!O:O,"&lt;&gt;Error")+SUMIFS('5. Subcontracting Costs'!N:N,'5. Subcontracting Costs'!C:C,B27,'5. Subcontracting Costs'!B:B,$D$25,'5. Subcontracting Costs'!O:O,"&lt;&gt;Error")</f>
        <v>39242.28</v>
      </c>
      <c r="E27" s="63">
        <f>SUMIFS('1. Staff costs'!N:N,'1. Staff costs'!C:C,B27,'1. Staff costs'!B:B,$E$25,'1. Staff costs'!O:O,"&lt;&gt;Error")+SUMIFS('2-3. Travel Costs&amp;Costs of Stay'!Q:Q,'2-3. Travel Costs&amp;Costs of Stay'!C:C,B27,'2-3. Travel Costs&amp;Costs of Stay'!B:B,$E$25,'2-3. Travel Costs&amp;Costs of Stay'!R:R,"&lt;&gt;Error")+SUMIFS('4. Equipment Costs'!N:N,'4. Equipment Costs'!C:C,B27,'4. Equipment Costs'!B:B,$E$25,'4. Equipment Costs'!O:O,"&lt;&gt;Error")+SUMIFS('5. Subcontracting Costs'!N:N,'5. Subcontracting Costs'!C:C,B27,'5. Subcontracting Costs'!B:B,$E$25,'5. Subcontracting Costs'!O:O,"&lt;&gt;Error")</f>
        <v>3276</v>
      </c>
      <c r="F27" s="63">
        <f>SUMIFS('1. Staff costs'!N:N,'1. Staff costs'!C:C,B27,'1. Staff costs'!B:B,$F$25,'1. Staff costs'!O:O,"&lt;&gt;Error")+SUMIFS('2-3. Travel Costs&amp;Costs of Stay'!Q:Q,'2-3. Travel Costs&amp;Costs of Stay'!C:C,B27,'2-3. Travel Costs&amp;Costs of Stay'!B:B,$F$25,'2-3. Travel Costs&amp;Costs of Stay'!R:R,"&lt;&gt;Error")+SUMIFS('4. Equipment Costs'!N:N,'4. Equipment Costs'!C:C,B27,'4. Equipment Costs'!B:B,$F$25,'4. Equipment Costs'!O:O,"&lt;&gt;Error")+SUMIFS('5. Subcontracting Costs'!N:N,'5. Subcontracting Costs'!C:C,B27,'5. Subcontracting Costs'!B:B,$F$25,'5. Subcontracting Costs'!O:O,"&lt;&gt;Error")</f>
        <v>1256</v>
      </c>
      <c r="G27" s="63">
        <f>SUMIFS('1. Staff costs'!N:N,'1. Staff costs'!C:C,B27,'1. Staff costs'!B:B,$G$25,'1. Staff costs'!O:O,"&lt;&gt;Error")+SUMIFS('2-3. Travel Costs&amp;Costs of Stay'!Q:Q,'2-3. Travel Costs&amp;Costs of Stay'!C:C,B27,'2-3. Travel Costs&amp;Costs of Stay'!B:B,$G$25,'2-3. Travel Costs&amp;Costs of Stay'!R:R,"&lt;&gt;Error")+SUMIFS('4. Equipment Costs'!N:N,'4. Equipment Costs'!C:C,B27,'4. Equipment Costs'!B:B,$G$25,'4. Equipment Costs'!O:O,"&lt;&gt;Error")+SUMIFS('5. Subcontracting Costs'!N:N,'5. Subcontracting Costs'!C:C,B27,'5. Subcontracting Costs'!B:B,$G$25,'5. Subcontracting Costs'!O:O,"&lt;&gt;Error")</f>
        <v>8760</v>
      </c>
      <c r="H27" s="262"/>
      <c r="I27" s="64">
        <f t="shared" ref="I27:I80" si="4">SUM(C27:G27)</f>
        <v>57662.720000000001</v>
      </c>
    </row>
    <row r="28" spans="2:9" x14ac:dyDescent="0.35">
      <c r="B28" s="171" t="s">
        <v>9</v>
      </c>
      <c r="C28" s="63">
        <f>SUMIFS('1. Staff costs'!N:N,'1. Staff costs'!C:C,B28,'1. Staff costs'!B:B,$C$25,'1. Staff costs'!O:O,"&lt;&gt;Error")+SUMIFS('2-3. Travel Costs&amp;Costs of Stay'!Q:Q,'2-3. Travel Costs&amp;Costs of Stay'!C:C,B28,'2-3. Travel Costs&amp;Costs of Stay'!B:B,$C$25,'2-3. Travel Costs&amp;Costs of Stay'!R:R,"&lt;&gt;Error")+SUMIFS('4. Equipment Costs'!N:N,'4. Equipment Costs'!C:C,B28,'4. Equipment Costs'!B:B,$C$25,'4. Equipment Costs'!O:O,"&lt;&gt;Error")+SUMIFS('5. Subcontracting Costs'!N:N,'5. Subcontracting Costs'!C:C,B28,'5. Subcontracting Costs'!B:B,$C$25,'5. Subcontracting Costs'!O:O,"&lt;&gt;Error")</f>
        <v>3860.17</v>
      </c>
      <c r="D28" s="63">
        <f>SUMIFS('1. Staff costs'!N:N,'1. Staff costs'!C:C,B28,'1. Staff costs'!B:B,$D$25,'1. Staff costs'!O:O,"&lt;&gt;Error")+SUMIFS('2-3. Travel Costs&amp;Costs of Stay'!Q:Q,'2-3. Travel Costs&amp;Costs of Stay'!C:C,B28,'2-3. Travel Costs&amp;Costs of Stay'!B:B,$D$25,'2-3. Travel Costs&amp;Costs of Stay'!R:R,"&lt;&gt;Error")+SUMIFS('4. Equipment Costs'!N:N,'4. Equipment Costs'!C:C,B28,'4. Equipment Costs'!B:B,$D$25,'4. Equipment Costs'!O:O,"&lt;&gt;Error")+SUMIFS('5. Subcontracting Costs'!N:N,'5. Subcontracting Costs'!C:C,B28,'5. Subcontracting Costs'!B:B,$D$25,'5. Subcontracting Costs'!O:O,"&lt;&gt;Error")</f>
        <v>40321.760000000002</v>
      </c>
      <c r="E28" s="63">
        <f>SUMIFS('1. Staff costs'!N:N,'1. Staff costs'!C:C,B28,'1. Staff costs'!B:B,$E$25,'1. Staff costs'!O:O,"&lt;&gt;Error")+SUMIFS('2-3. Travel Costs&amp;Costs of Stay'!Q:Q,'2-3. Travel Costs&amp;Costs of Stay'!C:C,B28,'2-3. Travel Costs&amp;Costs of Stay'!B:B,$E$25,'2-3. Travel Costs&amp;Costs of Stay'!R:R,"&lt;&gt;Error")+SUMIFS('4. Equipment Costs'!N:N,'4. Equipment Costs'!C:C,B28,'4. Equipment Costs'!B:B,$E$25,'4. Equipment Costs'!O:O,"&lt;&gt;Error")+SUMIFS('5. Subcontracting Costs'!N:N,'5. Subcontracting Costs'!C:C,B28,'5. Subcontracting Costs'!B:B,$E$25,'5. Subcontracting Costs'!O:O,"&lt;&gt;Error")</f>
        <v>1460</v>
      </c>
      <c r="F28" s="63">
        <f>SUMIFS('1. Staff costs'!N:N,'1. Staff costs'!C:C,B28,'1. Staff costs'!B:B,$F$25,'1. Staff costs'!O:O,"&lt;&gt;Error")+SUMIFS('2-3. Travel Costs&amp;Costs of Stay'!Q:Q,'2-3. Travel Costs&amp;Costs of Stay'!C:C,B28,'2-3. Travel Costs&amp;Costs of Stay'!B:B,$F$25,'2-3. Travel Costs&amp;Costs of Stay'!R:R,"&lt;&gt;Error")+SUMIFS('4. Equipment Costs'!N:N,'4. Equipment Costs'!C:C,B28,'4. Equipment Costs'!B:B,$F$25,'4. Equipment Costs'!O:O,"&lt;&gt;Error")+SUMIFS('5. Subcontracting Costs'!N:N,'5. Subcontracting Costs'!C:C,B28,'5. Subcontracting Costs'!B:B,$F$25,'5. Subcontracting Costs'!O:O,"&lt;&gt;Error")</f>
        <v>360</v>
      </c>
      <c r="G28" s="63">
        <f>SUMIFS('1. Staff costs'!N:N,'1. Staff costs'!C:C,B28,'1. Staff costs'!B:B,$G$25,'1. Staff costs'!O:O,"&lt;&gt;Error")+SUMIFS('2-3. Travel Costs&amp;Costs of Stay'!Q:Q,'2-3. Travel Costs&amp;Costs of Stay'!C:C,B28,'2-3. Travel Costs&amp;Costs of Stay'!B:B,$G$25,'2-3. Travel Costs&amp;Costs of Stay'!R:R,"&lt;&gt;Error")+SUMIFS('4. Equipment Costs'!N:N,'4. Equipment Costs'!C:C,B28,'4. Equipment Costs'!B:B,$G$25,'4. Equipment Costs'!O:O,"&lt;&gt;Error")+SUMIFS('5. Subcontracting Costs'!N:N,'5. Subcontracting Costs'!C:C,B28,'5. Subcontracting Costs'!B:B,$G$25,'5. Subcontracting Costs'!O:O,"&lt;&gt;Error")</f>
        <v>4754</v>
      </c>
      <c r="H28" s="262"/>
      <c r="I28" s="64">
        <f t="shared" si="4"/>
        <v>50755.93</v>
      </c>
    </row>
    <row r="29" spans="2:9" x14ac:dyDescent="0.35">
      <c r="B29" s="171" t="s">
        <v>10</v>
      </c>
      <c r="C29" s="63">
        <f>SUMIFS('1. Staff costs'!N:N,'1. Staff costs'!C:C,B29,'1. Staff costs'!B:B,$C$25,'1. Staff costs'!O:O,"&lt;&gt;Error")+SUMIFS('2-3. Travel Costs&amp;Costs of Stay'!Q:Q,'2-3. Travel Costs&amp;Costs of Stay'!C:C,B29,'2-3. Travel Costs&amp;Costs of Stay'!B:B,$C$25,'2-3. Travel Costs&amp;Costs of Stay'!R:R,"&lt;&gt;Error")+SUMIFS('4. Equipment Costs'!N:N,'4. Equipment Costs'!C:C,B29,'4. Equipment Costs'!B:B,$C$25,'4. Equipment Costs'!O:O,"&lt;&gt;Error")+SUMIFS('5. Subcontracting Costs'!N:N,'5. Subcontracting Costs'!C:C,B29,'5. Subcontracting Costs'!B:B,$C$25,'5. Subcontracting Costs'!O:O,"&lt;&gt;Error")</f>
        <v>7035.7000000000007</v>
      </c>
      <c r="D29" s="63">
        <f>SUMIFS('1. Staff costs'!N:N,'1. Staff costs'!C:C,B29,'1. Staff costs'!B:B,$D$25,'1. Staff costs'!O:O,"&lt;&gt;Error")+SUMIFS('2-3. Travel Costs&amp;Costs of Stay'!Q:Q,'2-3. Travel Costs&amp;Costs of Stay'!C:C,B29,'2-3. Travel Costs&amp;Costs of Stay'!B:B,$D$25,'2-3. Travel Costs&amp;Costs of Stay'!R:R,"&lt;&gt;Error")+SUMIFS('4. Equipment Costs'!N:N,'4. Equipment Costs'!C:C,B29,'4. Equipment Costs'!B:B,$D$25,'4. Equipment Costs'!O:O,"&lt;&gt;Error")+SUMIFS('5. Subcontracting Costs'!N:N,'5. Subcontracting Costs'!C:C,B29,'5. Subcontracting Costs'!B:B,$D$25,'5. Subcontracting Costs'!O:O,"&lt;&gt;Error")</f>
        <v>26358.51</v>
      </c>
      <c r="E29" s="63">
        <f>SUMIFS('1. Staff costs'!N:N,'1. Staff costs'!C:C,B29,'1. Staff costs'!B:B,$E$25,'1. Staff costs'!O:O,"&lt;&gt;Error")+SUMIFS('2-3. Travel Costs&amp;Costs of Stay'!Q:Q,'2-3. Travel Costs&amp;Costs of Stay'!C:C,B29,'2-3. Travel Costs&amp;Costs of Stay'!B:B,$E$25,'2-3. Travel Costs&amp;Costs of Stay'!R:R,"&lt;&gt;Error")+SUMIFS('4. Equipment Costs'!N:N,'4. Equipment Costs'!C:C,B29,'4. Equipment Costs'!B:B,$E$25,'4. Equipment Costs'!O:O,"&lt;&gt;Error")+SUMIFS('5. Subcontracting Costs'!N:N,'5. Subcontracting Costs'!C:C,B29,'5. Subcontracting Costs'!B:B,$E$25,'5. Subcontracting Costs'!O:O,"&lt;&gt;Error")</f>
        <v>0</v>
      </c>
      <c r="F29" s="63">
        <f>SUMIFS('1. Staff costs'!N:N,'1. Staff costs'!C:C,B29,'1. Staff costs'!B:B,$F$25,'1. Staff costs'!O:O,"&lt;&gt;Error")+SUMIFS('2-3. Travel Costs&amp;Costs of Stay'!Q:Q,'2-3. Travel Costs&amp;Costs of Stay'!C:C,B29,'2-3. Travel Costs&amp;Costs of Stay'!B:B,$F$25,'2-3. Travel Costs&amp;Costs of Stay'!R:R,"&lt;&gt;Error")+SUMIFS('4. Equipment Costs'!N:N,'4. Equipment Costs'!C:C,B29,'4. Equipment Costs'!B:B,$F$25,'4. Equipment Costs'!O:O,"&lt;&gt;Error")+SUMIFS('5. Subcontracting Costs'!N:N,'5. Subcontracting Costs'!C:C,B29,'5. Subcontracting Costs'!B:B,$F$25,'5. Subcontracting Costs'!O:O,"&lt;&gt;Error")</f>
        <v>0</v>
      </c>
      <c r="G29" s="63">
        <f>SUMIFS('1. Staff costs'!N:N,'1. Staff costs'!C:C,B29,'1. Staff costs'!B:B,$G$25,'1. Staff costs'!O:O,"&lt;&gt;Error")+SUMIFS('2-3. Travel Costs&amp;Costs of Stay'!Q:Q,'2-3. Travel Costs&amp;Costs of Stay'!C:C,B29,'2-3. Travel Costs&amp;Costs of Stay'!B:B,$G$25,'2-3. Travel Costs&amp;Costs of Stay'!R:R,"&lt;&gt;Error")+SUMIFS('4. Equipment Costs'!N:N,'4. Equipment Costs'!C:C,B29,'4. Equipment Costs'!B:B,$G$25,'4. Equipment Costs'!O:O,"&lt;&gt;Error")+SUMIFS('5. Subcontracting Costs'!N:N,'5. Subcontracting Costs'!C:C,B29,'5. Subcontracting Costs'!B:B,$G$25,'5. Subcontracting Costs'!O:O,"&lt;&gt;Error")</f>
        <v>10777</v>
      </c>
      <c r="H29" s="262"/>
      <c r="I29" s="64">
        <f t="shared" si="4"/>
        <v>44171.21</v>
      </c>
    </row>
    <row r="30" spans="2:9" x14ac:dyDescent="0.35">
      <c r="B30" s="171" t="s">
        <v>11</v>
      </c>
      <c r="C30" s="63">
        <f>SUMIFS('1. Staff costs'!N:N,'1. Staff costs'!C:C,B30,'1. Staff costs'!B:B,$C$25,'1. Staff costs'!O:O,"&lt;&gt;Error")+SUMIFS('2-3. Travel Costs&amp;Costs of Stay'!Q:Q,'2-3. Travel Costs&amp;Costs of Stay'!C:C,B30,'2-3. Travel Costs&amp;Costs of Stay'!B:B,$C$25,'2-3. Travel Costs&amp;Costs of Stay'!R:R,"&lt;&gt;Error")+SUMIFS('4. Equipment Costs'!N:N,'4. Equipment Costs'!C:C,B30,'4. Equipment Costs'!B:B,$C$25,'4. Equipment Costs'!O:O,"&lt;&gt;Error")+SUMIFS('5. Subcontracting Costs'!N:N,'5. Subcontracting Costs'!C:C,B30,'5. Subcontracting Costs'!B:B,$C$25,'5. Subcontracting Costs'!O:O,"&lt;&gt;Error")</f>
        <v>4337</v>
      </c>
      <c r="D30" s="63">
        <f>SUMIFS('1. Staff costs'!N:N,'1. Staff costs'!C:C,B30,'1. Staff costs'!B:B,$D$25,'1. Staff costs'!O:O,"&lt;&gt;Error")+SUMIFS('2-3. Travel Costs&amp;Costs of Stay'!Q:Q,'2-3. Travel Costs&amp;Costs of Stay'!C:C,B30,'2-3. Travel Costs&amp;Costs of Stay'!B:B,$D$25,'2-3. Travel Costs&amp;Costs of Stay'!R:R,"&lt;&gt;Error")+SUMIFS('4. Equipment Costs'!N:N,'4. Equipment Costs'!C:C,B30,'4. Equipment Costs'!B:B,$D$25,'4. Equipment Costs'!O:O,"&lt;&gt;Error")+SUMIFS('5. Subcontracting Costs'!N:N,'5. Subcontracting Costs'!C:C,B30,'5. Subcontracting Costs'!B:B,$D$25,'5. Subcontracting Costs'!O:O,"&lt;&gt;Error")</f>
        <v>10103</v>
      </c>
      <c r="E30" s="63">
        <f>SUMIFS('1. Staff costs'!N:N,'1. Staff costs'!C:C,B30,'1. Staff costs'!B:B,$E$25,'1. Staff costs'!O:O,"&lt;&gt;Error")+SUMIFS('2-3. Travel Costs&amp;Costs of Stay'!Q:Q,'2-3. Travel Costs&amp;Costs of Stay'!C:C,B30,'2-3. Travel Costs&amp;Costs of Stay'!B:B,$E$25,'2-3. Travel Costs&amp;Costs of Stay'!R:R,"&lt;&gt;Error")+SUMIFS('4. Equipment Costs'!N:N,'4. Equipment Costs'!C:C,B30,'4. Equipment Costs'!B:B,$E$25,'4. Equipment Costs'!O:O,"&lt;&gt;Error")+SUMIFS('5. Subcontracting Costs'!N:N,'5. Subcontracting Costs'!C:C,B30,'5. Subcontracting Costs'!B:B,$E$25,'5. Subcontracting Costs'!O:O,"&lt;&gt;Error")</f>
        <v>0</v>
      </c>
      <c r="F30" s="63">
        <f>SUMIFS('1. Staff costs'!N:N,'1. Staff costs'!C:C,B30,'1. Staff costs'!B:B,$F$25,'1. Staff costs'!O:O,"&lt;&gt;Error")+SUMIFS('2-3. Travel Costs&amp;Costs of Stay'!Q:Q,'2-3. Travel Costs&amp;Costs of Stay'!C:C,B30,'2-3. Travel Costs&amp;Costs of Stay'!B:B,$F$25,'2-3. Travel Costs&amp;Costs of Stay'!R:R,"&lt;&gt;Error")+SUMIFS('4. Equipment Costs'!N:N,'4. Equipment Costs'!C:C,B30,'4. Equipment Costs'!B:B,$F$25,'4. Equipment Costs'!O:O,"&lt;&gt;Error")+SUMIFS('5. Subcontracting Costs'!N:N,'5. Subcontracting Costs'!C:C,B30,'5. Subcontracting Costs'!B:B,$F$25,'5. Subcontracting Costs'!O:O,"&lt;&gt;Error")</f>
        <v>0</v>
      </c>
      <c r="G30" s="63">
        <f>SUMIFS('1. Staff costs'!N:N,'1. Staff costs'!C:C,B30,'1. Staff costs'!B:B,$G$25,'1. Staff costs'!O:O,"&lt;&gt;Error")+SUMIFS('2-3. Travel Costs&amp;Costs of Stay'!Q:Q,'2-3. Travel Costs&amp;Costs of Stay'!C:C,B30,'2-3. Travel Costs&amp;Costs of Stay'!B:B,$G$25,'2-3. Travel Costs&amp;Costs of Stay'!R:R,"&lt;&gt;Error")+SUMIFS('4. Equipment Costs'!N:N,'4. Equipment Costs'!C:C,B30,'4. Equipment Costs'!B:B,$G$25,'4. Equipment Costs'!O:O,"&lt;&gt;Error")+SUMIFS('5. Subcontracting Costs'!N:N,'5. Subcontracting Costs'!C:C,B30,'5. Subcontracting Costs'!B:B,$G$25,'5. Subcontracting Costs'!O:O,"&lt;&gt;Error")</f>
        <v>264</v>
      </c>
      <c r="H30" s="262"/>
      <c r="I30" s="64">
        <f t="shared" si="4"/>
        <v>14704</v>
      </c>
    </row>
    <row r="31" spans="2:9" x14ac:dyDescent="0.35">
      <c r="B31" s="171" t="s">
        <v>12</v>
      </c>
      <c r="C31" s="63">
        <f>SUMIFS('1. Staff costs'!N:N,'1. Staff costs'!C:C,B31,'1. Staff costs'!B:B,$C$25,'1. Staff costs'!O:O,"&lt;&gt;Error")+SUMIFS('2-3. Travel Costs&amp;Costs of Stay'!Q:Q,'2-3. Travel Costs&amp;Costs of Stay'!C:C,B31,'2-3. Travel Costs&amp;Costs of Stay'!B:B,$C$25,'2-3. Travel Costs&amp;Costs of Stay'!R:R,"&lt;&gt;Error")+SUMIFS('4. Equipment Costs'!N:N,'4. Equipment Costs'!C:C,B31,'4. Equipment Costs'!B:B,$C$25,'4. Equipment Costs'!O:O,"&lt;&gt;Error")+SUMIFS('5. Subcontracting Costs'!N:N,'5. Subcontracting Costs'!C:C,B31,'5. Subcontracting Costs'!B:B,$C$25,'5. Subcontracting Costs'!O:O,"&lt;&gt;Error")</f>
        <v>1992</v>
      </c>
      <c r="D31" s="63">
        <f>SUMIFS('1. Staff costs'!N:N,'1. Staff costs'!C:C,B31,'1. Staff costs'!B:B,$D$25,'1. Staff costs'!O:O,"&lt;&gt;Error")+SUMIFS('2-3. Travel Costs&amp;Costs of Stay'!Q:Q,'2-3. Travel Costs&amp;Costs of Stay'!C:C,B31,'2-3. Travel Costs&amp;Costs of Stay'!B:B,$D$25,'2-3. Travel Costs&amp;Costs of Stay'!R:R,"&lt;&gt;Error")+SUMIFS('4. Equipment Costs'!N:N,'4. Equipment Costs'!C:C,B31,'4. Equipment Costs'!B:B,$D$25,'4. Equipment Costs'!O:O,"&lt;&gt;Error")+SUMIFS('5. Subcontracting Costs'!N:N,'5. Subcontracting Costs'!C:C,B31,'5. Subcontracting Costs'!B:B,$D$25,'5. Subcontracting Costs'!O:O,"&lt;&gt;Error")</f>
        <v>9714</v>
      </c>
      <c r="E31" s="63">
        <f>SUMIFS('1. Staff costs'!N:N,'1. Staff costs'!C:C,B31,'1. Staff costs'!B:B,$E$25,'1. Staff costs'!O:O,"&lt;&gt;Error")+SUMIFS('2-3. Travel Costs&amp;Costs of Stay'!Q:Q,'2-3. Travel Costs&amp;Costs of Stay'!C:C,B31,'2-3. Travel Costs&amp;Costs of Stay'!B:B,$E$25,'2-3. Travel Costs&amp;Costs of Stay'!R:R,"&lt;&gt;Error")+SUMIFS('4. Equipment Costs'!N:N,'4. Equipment Costs'!C:C,B31,'4. Equipment Costs'!B:B,$E$25,'4. Equipment Costs'!O:O,"&lt;&gt;Error")+SUMIFS('5. Subcontracting Costs'!N:N,'5. Subcontracting Costs'!C:C,B31,'5. Subcontracting Costs'!B:B,$E$25,'5. Subcontracting Costs'!O:O,"&lt;&gt;Error")</f>
        <v>1630</v>
      </c>
      <c r="F31" s="63">
        <f>SUMIFS('1. Staff costs'!N:N,'1. Staff costs'!C:C,B31,'1. Staff costs'!B:B,$F$25,'1. Staff costs'!O:O,"&lt;&gt;Error")+SUMIFS('2-3. Travel Costs&amp;Costs of Stay'!Q:Q,'2-3. Travel Costs&amp;Costs of Stay'!C:C,B31,'2-3. Travel Costs&amp;Costs of Stay'!B:B,$F$25,'2-3. Travel Costs&amp;Costs of Stay'!R:R,"&lt;&gt;Error")+SUMIFS('4. Equipment Costs'!N:N,'4. Equipment Costs'!C:C,B31,'4. Equipment Costs'!B:B,$F$25,'4. Equipment Costs'!O:O,"&lt;&gt;Error")+SUMIFS('5. Subcontracting Costs'!N:N,'5. Subcontracting Costs'!C:C,B31,'5. Subcontracting Costs'!B:B,$F$25,'5. Subcontracting Costs'!O:O,"&lt;&gt;Error")</f>
        <v>1202</v>
      </c>
      <c r="G31" s="63">
        <f>SUMIFS('1. Staff costs'!N:N,'1. Staff costs'!C:C,B31,'1. Staff costs'!B:B,$G$25,'1. Staff costs'!O:O,"&lt;&gt;Error")+SUMIFS('2-3. Travel Costs&amp;Costs of Stay'!Q:Q,'2-3. Travel Costs&amp;Costs of Stay'!C:C,B31,'2-3. Travel Costs&amp;Costs of Stay'!B:B,$G$25,'2-3. Travel Costs&amp;Costs of Stay'!R:R,"&lt;&gt;Error")+SUMIFS('4. Equipment Costs'!N:N,'4. Equipment Costs'!C:C,B31,'4. Equipment Costs'!B:B,$G$25,'4. Equipment Costs'!O:O,"&lt;&gt;Error")+SUMIFS('5. Subcontracting Costs'!N:N,'5. Subcontracting Costs'!C:C,B31,'5. Subcontracting Costs'!B:B,$G$25,'5. Subcontracting Costs'!O:O,"&lt;&gt;Error")</f>
        <v>12276</v>
      </c>
      <c r="H31" s="262"/>
      <c r="I31" s="64">
        <f t="shared" si="4"/>
        <v>26814</v>
      </c>
    </row>
    <row r="32" spans="2:9" x14ac:dyDescent="0.35">
      <c r="B32" s="171" t="s">
        <v>13</v>
      </c>
      <c r="C32" s="63">
        <f>SUMIFS('1. Staff costs'!N:N,'1. Staff costs'!C:C,B32,'1. Staff costs'!B:B,$C$25,'1. Staff costs'!O:O,"&lt;&gt;Error")+SUMIFS('2-3. Travel Costs&amp;Costs of Stay'!Q:Q,'2-3. Travel Costs&amp;Costs of Stay'!C:C,B32,'2-3. Travel Costs&amp;Costs of Stay'!B:B,$C$25,'2-3. Travel Costs&amp;Costs of Stay'!R:R,"&lt;&gt;Error")+SUMIFS('4. Equipment Costs'!N:N,'4. Equipment Costs'!C:C,B32,'4. Equipment Costs'!B:B,$C$25,'4. Equipment Costs'!O:O,"&lt;&gt;Error")+SUMIFS('5. Subcontracting Costs'!N:N,'5. Subcontracting Costs'!C:C,B32,'5. Subcontracting Costs'!B:B,$C$25,'5. Subcontracting Costs'!O:O,"&lt;&gt;Error")</f>
        <v>4958</v>
      </c>
      <c r="D32" s="63">
        <f>SUMIFS('1. Staff costs'!N:N,'1. Staff costs'!C:C,B32,'1. Staff costs'!B:B,$D$25,'1. Staff costs'!O:O,"&lt;&gt;Error")+SUMIFS('2-3. Travel Costs&amp;Costs of Stay'!Q:Q,'2-3. Travel Costs&amp;Costs of Stay'!C:C,B32,'2-3. Travel Costs&amp;Costs of Stay'!B:B,$D$25,'2-3. Travel Costs&amp;Costs of Stay'!R:R,"&lt;&gt;Error")+SUMIFS('4. Equipment Costs'!N:N,'4. Equipment Costs'!C:C,B32,'4. Equipment Costs'!B:B,$D$25,'4. Equipment Costs'!O:O,"&lt;&gt;Error")+SUMIFS('5. Subcontracting Costs'!N:N,'5. Subcontracting Costs'!C:C,B32,'5. Subcontracting Costs'!B:B,$D$25,'5. Subcontracting Costs'!O:O,"&lt;&gt;Error")</f>
        <v>13499</v>
      </c>
      <c r="E32" s="63">
        <f>SUMIFS('1. Staff costs'!N:N,'1. Staff costs'!C:C,B32,'1. Staff costs'!B:B,$E$25,'1. Staff costs'!O:O,"&lt;&gt;Error")+SUMIFS('2-3. Travel Costs&amp;Costs of Stay'!Q:Q,'2-3. Travel Costs&amp;Costs of Stay'!C:C,B32,'2-3. Travel Costs&amp;Costs of Stay'!B:B,$E$25,'2-3. Travel Costs&amp;Costs of Stay'!R:R,"&lt;&gt;Error")+SUMIFS('4. Equipment Costs'!N:N,'4. Equipment Costs'!C:C,B32,'4. Equipment Costs'!B:B,$E$25,'4. Equipment Costs'!O:O,"&lt;&gt;Error")+SUMIFS('5. Subcontracting Costs'!N:N,'5. Subcontracting Costs'!C:C,B32,'5. Subcontracting Costs'!B:B,$E$25,'5. Subcontracting Costs'!O:O,"&lt;&gt;Error")</f>
        <v>0</v>
      </c>
      <c r="F32" s="63">
        <f>SUMIFS('1. Staff costs'!N:N,'1. Staff costs'!C:C,B32,'1. Staff costs'!B:B,$F$25,'1. Staff costs'!O:O,"&lt;&gt;Error")+SUMIFS('2-3. Travel Costs&amp;Costs of Stay'!Q:Q,'2-3. Travel Costs&amp;Costs of Stay'!C:C,B32,'2-3. Travel Costs&amp;Costs of Stay'!B:B,$F$25,'2-3. Travel Costs&amp;Costs of Stay'!R:R,"&lt;&gt;Error")+SUMIFS('4. Equipment Costs'!N:N,'4. Equipment Costs'!C:C,B32,'4. Equipment Costs'!B:B,$F$25,'4. Equipment Costs'!O:O,"&lt;&gt;Error")+SUMIFS('5. Subcontracting Costs'!N:N,'5. Subcontracting Costs'!C:C,B32,'5. Subcontracting Costs'!B:B,$F$25,'5. Subcontracting Costs'!O:O,"&lt;&gt;Error")</f>
        <v>1130</v>
      </c>
      <c r="G32" s="63">
        <f>SUMIFS('1. Staff costs'!N:N,'1. Staff costs'!C:C,B32,'1. Staff costs'!B:B,$G$25,'1. Staff costs'!O:O,"&lt;&gt;Error")+SUMIFS('2-3. Travel Costs&amp;Costs of Stay'!Q:Q,'2-3. Travel Costs&amp;Costs of Stay'!C:C,B32,'2-3. Travel Costs&amp;Costs of Stay'!B:B,$G$25,'2-3. Travel Costs&amp;Costs of Stay'!R:R,"&lt;&gt;Error")+SUMIFS('4. Equipment Costs'!N:N,'4. Equipment Costs'!C:C,B32,'4. Equipment Costs'!B:B,$G$25,'4. Equipment Costs'!O:O,"&lt;&gt;Error")+SUMIFS('5. Subcontracting Costs'!N:N,'5. Subcontracting Costs'!C:C,B32,'5. Subcontracting Costs'!B:B,$G$25,'5. Subcontracting Costs'!O:O,"&lt;&gt;Error")</f>
        <v>0</v>
      </c>
      <c r="H32" s="262"/>
      <c r="I32" s="64">
        <f t="shared" si="4"/>
        <v>19587</v>
      </c>
    </row>
    <row r="33" spans="2:9" x14ac:dyDescent="0.35">
      <c r="B33" s="171" t="s">
        <v>14</v>
      </c>
      <c r="C33" s="63">
        <f>SUMIFS('1. Staff costs'!N:N,'1. Staff costs'!C:C,B33,'1. Staff costs'!B:B,$C$25,'1. Staff costs'!O:O,"&lt;&gt;Error")+SUMIFS('2-3. Travel Costs&amp;Costs of Stay'!Q:Q,'2-3. Travel Costs&amp;Costs of Stay'!C:C,B33,'2-3. Travel Costs&amp;Costs of Stay'!B:B,$C$25,'2-3. Travel Costs&amp;Costs of Stay'!R:R,"&lt;&gt;Error")+SUMIFS('4. Equipment Costs'!N:N,'4. Equipment Costs'!C:C,B33,'4. Equipment Costs'!B:B,$C$25,'4. Equipment Costs'!O:O,"&lt;&gt;Error")+SUMIFS('5. Subcontracting Costs'!N:N,'5. Subcontracting Costs'!C:C,B33,'5. Subcontracting Costs'!B:B,$C$25,'5. Subcontracting Costs'!O:O,"&lt;&gt;Error")</f>
        <v>2940</v>
      </c>
      <c r="D33" s="63">
        <f>SUMIFS('1. Staff costs'!N:N,'1. Staff costs'!C:C,B33,'1. Staff costs'!B:B,$D$25,'1. Staff costs'!O:O,"&lt;&gt;Error")+SUMIFS('2-3. Travel Costs&amp;Costs of Stay'!Q:Q,'2-3. Travel Costs&amp;Costs of Stay'!C:C,B33,'2-3. Travel Costs&amp;Costs of Stay'!B:B,$D$25,'2-3. Travel Costs&amp;Costs of Stay'!R:R,"&lt;&gt;Error")+SUMIFS('4. Equipment Costs'!N:N,'4. Equipment Costs'!C:C,B33,'4. Equipment Costs'!B:B,$D$25,'4. Equipment Costs'!O:O,"&lt;&gt;Error")+SUMIFS('5. Subcontracting Costs'!N:N,'5. Subcontracting Costs'!C:C,B33,'5. Subcontracting Costs'!B:B,$D$25,'5. Subcontracting Costs'!O:O,"&lt;&gt;Error")</f>
        <v>22567.420000000002</v>
      </c>
      <c r="E33" s="63">
        <f>SUMIFS('1. Staff costs'!N:N,'1. Staff costs'!C:C,B33,'1. Staff costs'!B:B,$E$25,'1. Staff costs'!O:O,"&lt;&gt;Error")+SUMIFS('2-3. Travel Costs&amp;Costs of Stay'!Q:Q,'2-3. Travel Costs&amp;Costs of Stay'!C:C,B33,'2-3. Travel Costs&amp;Costs of Stay'!B:B,$E$25,'2-3. Travel Costs&amp;Costs of Stay'!R:R,"&lt;&gt;Error")+SUMIFS('4. Equipment Costs'!N:N,'4. Equipment Costs'!C:C,B33,'4. Equipment Costs'!B:B,$E$25,'4. Equipment Costs'!O:O,"&lt;&gt;Error")+SUMIFS('5. Subcontracting Costs'!N:N,'5. Subcontracting Costs'!C:C,B33,'5. Subcontracting Costs'!B:B,$E$25,'5. Subcontracting Costs'!O:O,"&lt;&gt;Error")</f>
        <v>0</v>
      </c>
      <c r="F33" s="63">
        <f>SUMIFS('1. Staff costs'!N:N,'1. Staff costs'!C:C,B33,'1. Staff costs'!B:B,$F$25,'1. Staff costs'!O:O,"&lt;&gt;Error")+SUMIFS('2-3. Travel Costs&amp;Costs of Stay'!Q:Q,'2-3. Travel Costs&amp;Costs of Stay'!C:C,B33,'2-3. Travel Costs&amp;Costs of Stay'!B:B,$F$25,'2-3. Travel Costs&amp;Costs of Stay'!R:R,"&lt;&gt;Error")+SUMIFS('4. Equipment Costs'!N:N,'4. Equipment Costs'!C:C,B33,'4. Equipment Costs'!B:B,$F$25,'4. Equipment Costs'!O:O,"&lt;&gt;Error")+SUMIFS('5. Subcontracting Costs'!N:N,'5. Subcontracting Costs'!C:C,B33,'5. Subcontracting Costs'!B:B,$F$25,'5. Subcontracting Costs'!O:O,"&lt;&gt;Error")</f>
        <v>264</v>
      </c>
      <c r="G33" s="63">
        <f>SUMIFS('1. Staff costs'!N:N,'1. Staff costs'!C:C,B33,'1. Staff costs'!B:B,$G$25,'1. Staff costs'!O:O,"&lt;&gt;Error")+SUMIFS('2-3. Travel Costs&amp;Costs of Stay'!Q:Q,'2-3. Travel Costs&amp;Costs of Stay'!C:C,B33,'2-3. Travel Costs&amp;Costs of Stay'!B:B,$G$25,'2-3. Travel Costs&amp;Costs of Stay'!R:R,"&lt;&gt;Error")+SUMIFS('4. Equipment Costs'!N:N,'4. Equipment Costs'!C:C,B33,'4. Equipment Costs'!B:B,$G$25,'4. Equipment Costs'!O:O,"&lt;&gt;Error")+SUMIFS('5. Subcontracting Costs'!N:N,'5. Subcontracting Costs'!C:C,B33,'5. Subcontracting Costs'!B:B,$G$25,'5. Subcontracting Costs'!O:O,"&lt;&gt;Error")</f>
        <v>994</v>
      </c>
      <c r="H33" s="262"/>
      <c r="I33" s="64">
        <f t="shared" si="4"/>
        <v>26765.420000000002</v>
      </c>
    </row>
    <row r="34" spans="2:9" x14ac:dyDescent="0.35">
      <c r="B34" s="171" t="s">
        <v>15</v>
      </c>
      <c r="C34" s="63">
        <f>SUMIFS('1. Staff costs'!N:N,'1. Staff costs'!C:C,B34,'1. Staff costs'!B:B,$C$25,'1. Staff costs'!O:O,"&lt;&gt;Error")+SUMIFS('2-3. Travel Costs&amp;Costs of Stay'!Q:Q,'2-3. Travel Costs&amp;Costs of Stay'!C:C,B34,'2-3. Travel Costs&amp;Costs of Stay'!B:B,$C$25,'2-3. Travel Costs&amp;Costs of Stay'!R:R,"&lt;&gt;Error")+SUMIFS('4. Equipment Costs'!N:N,'4. Equipment Costs'!C:C,B34,'4. Equipment Costs'!B:B,$C$25,'4. Equipment Costs'!O:O,"&lt;&gt;Error")+SUMIFS('5. Subcontracting Costs'!N:N,'5. Subcontracting Costs'!C:C,B34,'5. Subcontracting Costs'!B:B,$C$25,'5. Subcontracting Costs'!O:O,"&lt;&gt;Error")</f>
        <v>2394</v>
      </c>
      <c r="D34" s="63">
        <f>SUMIFS('1. Staff costs'!N:N,'1. Staff costs'!C:C,B34,'1. Staff costs'!B:B,$D$25,'1. Staff costs'!O:O,"&lt;&gt;Error")+SUMIFS('2-3. Travel Costs&amp;Costs of Stay'!Q:Q,'2-3. Travel Costs&amp;Costs of Stay'!C:C,B34,'2-3. Travel Costs&amp;Costs of Stay'!B:B,$D$25,'2-3. Travel Costs&amp;Costs of Stay'!R:R,"&lt;&gt;Error")+SUMIFS('4. Equipment Costs'!N:N,'4. Equipment Costs'!C:C,B34,'4. Equipment Costs'!B:B,$D$25,'4. Equipment Costs'!O:O,"&lt;&gt;Error")+SUMIFS('5. Subcontracting Costs'!N:N,'5. Subcontracting Costs'!C:C,B34,'5. Subcontracting Costs'!B:B,$D$25,'5. Subcontracting Costs'!O:O,"&lt;&gt;Error")</f>
        <v>11212</v>
      </c>
      <c r="E34" s="63">
        <f>SUMIFS('1. Staff costs'!N:N,'1. Staff costs'!C:C,B34,'1. Staff costs'!B:B,$E$25,'1. Staff costs'!O:O,"&lt;&gt;Error")+SUMIFS('2-3. Travel Costs&amp;Costs of Stay'!Q:Q,'2-3. Travel Costs&amp;Costs of Stay'!C:C,B34,'2-3. Travel Costs&amp;Costs of Stay'!B:B,$E$25,'2-3. Travel Costs&amp;Costs of Stay'!R:R,"&lt;&gt;Error")+SUMIFS('4. Equipment Costs'!N:N,'4. Equipment Costs'!C:C,B34,'4. Equipment Costs'!B:B,$E$25,'4. Equipment Costs'!O:O,"&lt;&gt;Error")+SUMIFS('5. Subcontracting Costs'!N:N,'5. Subcontracting Costs'!C:C,B34,'5. Subcontracting Costs'!B:B,$E$25,'5. Subcontracting Costs'!O:O,"&lt;&gt;Error")</f>
        <v>860</v>
      </c>
      <c r="F34" s="63">
        <f>SUMIFS('1. Staff costs'!N:N,'1. Staff costs'!C:C,B34,'1. Staff costs'!B:B,$F$25,'1. Staff costs'!O:O,"&lt;&gt;Error")+SUMIFS('2-3. Travel Costs&amp;Costs of Stay'!Q:Q,'2-3. Travel Costs&amp;Costs of Stay'!C:C,B34,'2-3. Travel Costs&amp;Costs of Stay'!B:B,$F$25,'2-3. Travel Costs&amp;Costs of Stay'!R:R,"&lt;&gt;Error")+SUMIFS('4. Equipment Costs'!N:N,'4. Equipment Costs'!C:C,B34,'4. Equipment Costs'!B:B,$F$25,'4. Equipment Costs'!O:O,"&lt;&gt;Error")+SUMIFS('5. Subcontracting Costs'!N:N,'5. Subcontracting Costs'!C:C,B34,'5. Subcontracting Costs'!B:B,$F$25,'5. Subcontracting Costs'!O:O,"&lt;&gt;Error")</f>
        <v>1256</v>
      </c>
      <c r="G34" s="63">
        <f>SUMIFS('1. Staff costs'!N:N,'1. Staff costs'!C:C,B34,'1. Staff costs'!B:B,$G$25,'1. Staff costs'!O:O,"&lt;&gt;Error")+SUMIFS('2-3. Travel Costs&amp;Costs of Stay'!Q:Q,'2-3. Travel Costs&amp;Costs of Stay'!C:C,B34,'2-3. Travel Costs&amp;Costs of Stay'!B:B,$G$25,'2-3. Travel Costs&amp;Costs of Stay'!R:R,"&lt;&gt;Error")+SUMIFS('4. Equipment Costs'!N:N,'4. Equipment Costs'!C:C,B34,'4. Equipment Costs'!B:B,$G$25,'4. Equipment Costs'!O:O,"&lt;&gt;Error")+SUMIFS('5. Subcontracting Costs'!N:N,'5. Subcontracting Costs'!C:C,B34,'5. Subcontracting Costs'!B:B,$G$25,'5. Subcontracting Costs'!O:O,"&lt;&gt;Error")</f>
        <v>15802.470000000001</v>
      </c>
      <c r="H34" s="262"/>
      <c r="I34" s="64">
        <f t="shared" si="4"/>
        <v>31524.47</v>
      </c>
    </row>
    <row r="35" spans="2:9" x14ac:dyDescent="0.35">
      <c r="B35" s="171" t="s">
        <v>16</v>
      </c>
      <c r="C35" s="63">
        <f>SUMIFS('1. Staff costs'!N:N,'1. Staff costs'!C:C,B35,'1. Staff costs'!B:B,$C$25,'1. Staff costs'!O:O,"&lt;&gt;Error")+SUMIFS('2-3. Travel Costs&amp;Costs of Stay'!Q:Q,'2-3. Travel Costs&amp;Costs of Stay'!C:C,B35,'2-3. Travel Costs&amp;Costs of Stay'!B:B,$C$25,'2-3. Travel Costs&amp;Costs of Stay'!R:R,"&lt;&gt;Error")+SUMIFS('4. Equipment Costs'!N:N,'4. Equipment Costs'!C:C,B35,'4. Equipment Costs'!B:B,$C$25,'4. Equipment Costs'!O:O,"&lt;&gt;Error")+SUMIFS('5. Subcontracting Costs'!N:N,'5. Subcontracting Costs'!C:C,B35,'5. Subcontracting Costs'!B:B,$C$25,'5. Subcontracting Costs'!O:O,"&lt;&gt;Error")</f>
        <v>2307.6</v>
      </c>
      <c r="D35" s="63">
        <f>SUMIFS('1. Staff costs'!N:N,'1. Staff costs'!C:C,B35,'1. Staff costs'!B:B,$D$25,'1. Staff costs'!O:O,"&lt;&gt;Error")+SUMIFS('2-3. Travel Costs&amp;Costs of Stay'!Q:Q,'2-3. Travel Costs&amp;Costs of Stay'!C:C,B35,'2-3. Travel Costs&amp;Costs of Stay'!B:B,$D$25,'2-3. Travel Costs&amp;Costs of Stay'!R:R,"&lt;&gt;Error")+SUMIFS('4. Equipment Costs'!N:N,'4. Equipment Costs'!C:C,B35,'4. Equipment Costs'!B:B,$D$25,'4. Equipment Costs'!O:O,"&lt;&gt;Error")+SUMIFS('5. Subcontracting Costs'!N:N,'5. Subcontracting Costs'!C:C,B35,'5. Subcontracting Costs'!B:B,$D$25,'5. Subcontracting Costs'!O:O,"&lt;&gt;Error")</f>
        <v>19619.82</v>
      </c>
      <c r="E35" s="63">
        <f>SUMIFS('1. Staff costs'!N:N,'1. Staff costs'!C:C,B35,'1. Staff costs'!B:B,$E$25,'1. Staff costs'!O:O,"&lt;&gt;Error")+SUMIFS('2-3. Travel Costs&amp;Costs of Stay'!Q:Q,'2-3. Travel Costs&amp;Costs of Stay'!C:C,B35,'2-3. Travel Costs&amp;Costs of Stay'!B:B,$E$25,'2-3. Travel Costs&amp;Costs of Stay'!R:R,"&lt;&gt;Error")+SUMIFS('4. Equipment Costs'!N:N,'4. Equipment Costs'!C:C,B35,'4. Equipment Costs'!B:B,$E$25,'4. Equipment Costs'!O:O,"&lt;&gt;Error")+SUMIFS('5. Subcontracting Costs'!N:N,'5. Subcontracting Costs'!C:C,B35,'5. Subcontracting Costs'!B:B,$E$25,'5. Subcontracting Costs'!O:O,"&lt;&gt;Error")</f>
        <v>728</v>
      </c>
      <c r="F35" s="63">
        <f>SUMIFS('1. Staff costs'!N:N,'1. Staff costs'!C:C,B35,'1. Staff costs'!B:B,$F$25,'1. Staff costs'!O:O,"&lt;&gt;Error")+SUMIFS('2-3. Travel Costs&amp;Costs of Stay'!Q:Q,'2-3. Travel Costs&amp;Costs of Stay'!C:C,B35,'2-3. Travel Costs&amp;Costs of Stay'!B:B,$F$25,'2-3. Travel Costs&amp;Costs of Stay'!R:R,"&lt;&gt;Error")+SUMIFS('4. Equipment Costs'!N:N,'4. Equipment Costs'!C:C,B35,'4. Equipment Costs'!B:B,$F$25,'4. Equipment Costs'!O:O,"&lt;&gt;Error")+SUMIFS('5. Subcontracting Costs'!N:N,'5. Subcontracting Costs'!C:C,B35,'5. Subcontracting Costs'!B:B,$F$25,'5. Subcontracting Costs'!O:O,"&lt;&gt;Error")</f>
        <v>1220</v>
      </c>
      <c r="G35" s="63">
        <f>SUMIFS('1. Staff costs'!N:N,'1. Staff costs'!C:C,B35,'1. Staff costs'!B:B,$G$25,'1. Staff costs'!O:O,"&lt;&gt;Error")+SUMIFS('2-3. Travel Costs&amp;Costs of Stay'!Q:Q,'2-3. Travel Costs&amp;Costs of Stay'!C:C,B35,'2-3. Travel Costs&amp;Costs of Stay'!B:B,$G$25,'2-3. Travel Costs&amp;Costs of Stay'!R:R,"&lt;&gt;Error")+SUMIFS('4. Equipment Costs'!N:N,'4. Equipment Costs'!C:C,B35,'4. Equipment Costs'!B:B,$G$25,'4. Equipment Costs'!O:O,"&lt;&gt;Error")+SUMIFS('5. Subcontracting Costs'!N:N,'5. Subcontracting Costs'!C:C,B35,'5. Subcontracting Costs'!B:B,$G$25,'5. Subcontracting Costs'!O:O,"&lt;&gt;Error")</f>
        <v>1596</v>
      </c>
      <c r="H35" s="262"/>
      <c r="I35" s="64">
        <f t="shared" si="4"/>
        <v>25471.42</v>
      </c>
    </row>
    <row r="36" spans="2:9" x14ac:dyDescent="0.35">
      <c r="B36" s="171" t="s">
        <v>17</v>
      </c>
      <c r="C36" s="63">
        <f>SUMIFS('1. Staff costs'!N:N,'1. Staff costs'!C:C,B36,'1. Staff costs'!B:B,$C$25,'1. Staff costs'!O:O,"&lt;&gt;Error")+SUMIFS('2-3. Travel Costs&amp;Costs of Stay'!Q:Q,'2-3. Travel Costs&amp;Costs of Stay'!C:C,B36,'2-3. Travel Costs&amp;Costs of Stay'!B:B,$C$25,'2-3. Travel Costs&amp;Costs of Stay'!R:R,"&lt;&gt;Error")+SUMIFS('4. Equipment Costs'!N:N,'4. Equipment Costs'!C:C,B36,'4. Equipment Costs'!B:B,$C$25,'4. Equipment Costs'!O:O,"&lt;&gt;Error")+SUMIFS('5. Subcontracting Costs'!N:N,'5. Subcontracting Costs'!C:C,B36,'5. Subcontracting Costs'!B:B,$C$25,'5. Subcontracting Costs'!O:O,"&lt;&gt;Error")</f>
        <v>8187</v>
      </c>
      <c r="D36" s="63">
        <f>SUMIFS('1. Staff costs'!N:N,'1. Staff costs'!C:C,B36,'1. Staff costs'!B:B,$D$25,'1. Staff costs'!O:O,"&lt;&gt;Error")+SUMIFS('2-3. Travel Costs&amp;Costs of Stay'!Q:Q,'2-3. Travel Costs&amp;Costs of Stay'!C:C,B36,'2-3. Travel Costs&amp;Costs of Stay'!B:B,$D$25,'2-3. Travel Costs&amp;Costs of Stay'!R:R,"&lt;&gt;Error")+SUMIFS('4. Equipment Costs'!N:N,'4. Equipment Costs'!C:C,B36,'4. Equipment Costs'!B:B,$D$25,'4. Equipment Costs'!O:O,"&lt;&gt;Error")+SUMIFS('5. Subcontracting Costs'!N:N,'5. Subcontracting Costs'!C:C,B36,'5. Subcontracting Costs'!B:B,$D$25,'5. Subcontracting Costs'!O:O,"&lt;&gt;Error")</f>
        <v>16654</v>
      </c>
      <c r="E36" s="63">
        <f>SUMIFS('1. Staff costs'!N:N,'1. Staff costs'!C:C,B36,'1. Staff costs'!B:B,$E$25,'1. Staff costs'!O:O,"&lt;&gt;Error")+SUMIFS('2-3. Travel Costs&amp;Costs of Stay'!Q:Q,'2-3. Travel Costs&amp;Costs of Stay'!C:C,B36,'2-3. Travel Costs&amp;Costs of Stay'!B:B,$E$25,'2-3. Travel Costs&amp;Costs of Stay'!R:R,"&lt;&gt;Error")+SUMIFS('4. Equipment Costs'!N:N,'4. Equipment Costs'!C:C,B36,'4. Equipment Costs'!B:B,$E$25,'4. Equipment Costs'!O:O,"&lt;&gt;Error")+SUMIFS('5. Subcontracting Costs'!N:N,'5. Subcontracting Costs'!C:C,B36,'5. Subcontracting Costs'!B:B,$E$25,'5. Subcontracting Costs'!O:O,"&lt;&gt;Error")</f>
        <v>0</v>
      </c>
      <c r="F36" s="63">
        <f>SUMIFS('1. Staff costs'!N:N,'1. Staff costs'!C:C,B36,'1. Staff costs'!B:B,$F$25,'1. Staff costs'!O:O,"&lt;&gt;Error")+SUMIFS('2-3. Travel Costs&amp;Costs of Stay'!Q:Q,'2-3. Travel Costs&amp;Costs of Stay'!C:C,B36,'2-3. Travel Costs&amp;Costs of Stay'!B:B,$F$25,'2-3. Travel Costs&amp;Costs of Stay'!R:R,"&lt;&gt;Error")+SUMIFS('4. Equipment Costs'!N:N,'4. Equipment Costs'!C:C,B36,'4. Equipment Costs'!B:B,$F$25,'4. Equipment Costs'!O:O,"&lt;&gt;Error")+SUMIFS('5. Subcontracting Costs'!N:N,'5. Subcontracting Costs'!C:C,B36,'5. Subcontracting Costs'!B:B,$F$25,'5. Subcontracting Costs'!O:O,"&lt;&gt;Error")</f>
        <v>0</v>
      </c>
      <c r="G36" s="63">
        <f>SUMIFS('1. Staff costs'!N:N,'1. Staff costs'!C:C,B36,'1. Staff costs'!B:B,$G$25,'1. Staff costs'!O:O,"&lt;&gt;Error")+SUMIFS('2-3. Travel Costs&amp;Costs of Stay'!Q:Q,'2-3. Travel Costs&amp;Costs of Stay'!C:C,B36,'2-3. Travel Costs&amp;Costs of Stay'!B:B,$G$25,'2-3. Travel Costs&amp;Costs of Stay'!R:R,"&lt;&gt;Error")+SUMIFS('4. Equipment Costs'!N:N,'4. Equipment Costs'!C:C,B36,'4. Equipment Costs'!B:B,$G$25,'4. Equipment Costs'!O:O,"&lt;&gt;Error")+SUMIFS('5. Subcontracting Costs'!N:N,'5. Subcontracting Costs'!C:C,B36,'5. Subcontracting Costs'!B:B,$G$25,'5. Subcontracting Costs'!O:O,"&lt;&gt;Error")</f>
        <v>1570</v>
      </c>
      <c r="H36" s="262"/>
      <c r="I36" s="64">
        <f t="shared" si="4"/>
        <v>26411</v>
      </c>
    </row>
    <row r="37" spans="2:9" x14ac:dyDescent="0.35">
      <c r="B37" s="171" t="s">
        <v>18</v>
      </c>
      <c r="C37" s="63">
        <f>SUMIFS('1. Staff costs'!N:N,'1. Staff costs'!C:C,B37,'1. Staff costs'!B:B,$C$25,'1. Staff costs'!O:O,"&lt;&gt;Error")+SUMIFS('2-3. Travel Costs&amp;Costs of Stay'!Q:Q,'2-3. Travel Costs&amp;Costs of Stay'!C:C,B37,'2-3. Travel Costs&amp;Costs of Stay'!B:B,$C$25,'2-3. Travel Costs&amp;Costs of Stay'!R:R,"&lt;&gt;Error")+SUMIFS('4. Equipment Costs'!N:N,'4. Equipment Costs'!C:C,B37,'4. Equipment Costs'!B:B,$C$25,'4. Equipment Costs'!O:O,"&lt;&gt;Error")+SUMIFS('5. Subcontracting Costs'!N:N,'5. Subcontracting Costs'!C:C,B37,'5. Subcontracting Costs'!B:B,$C$25,'5. Subcontracting Costs'!O:O,"&lt;&gt;Error")</f>
        <v>0</v>
      </c>
      <c r="D37" s="63">
        <f>SUMIFS('1. Staff costs'!N:N,'1. Staff costs'!C:C,B37,'1. Staff costs'!B:B,$D$25,'1. Staff costs'!O:O,"&lt;&gt;Error")+SUMIFS('2-3. Travel Costs&amp;Costs of Stay'!Q:Q,'2-3. Travel Costs&amp;Costs of Stay'!C:C,B37,'2-3. Travel Costs&amp;Costs of Stay'!B:B,$D$25,'2-3. Travel Costs&amp;Costs of Stay'!R:R,"&lt;&gt;Error")+SUMIFS('4. Equipment Costs'!N:N,'4. Equipment Costs'!C:C,B37,'4. Equipment Costs'!B:B,$D$25,'4. Equipment Costs'!O:O,"&lt;&gt;Error")+SUMIFS('5. Subcontracting Costs'!N:N,'5. Subcontracting Costs'!C:C,B37,'5. Subcontracting Costs'!B:B,$D$25,'5. Subcontracting Costs'!O:O,"&lt;&gt;Error")</f>
        <v>0</v>
      </c>
      <c r="E37" s="63">
        <f>SUMIFS('1. Staff costs'!N:N,'1. Staff costs'!C:C,B37,'1. Staff costs'!B:B,$E$25,'1. Staff costs'!O:O,"&lt;&gt;Error")+SUMIFS('2-3. Travel Costs&amp;Costs of Stay'!Q:Q,'2-3. Travel Costs&amp;Costs of Stay'!C:C,B37,'2-3. Travel Costs&amp;Costs of Stay'!B:B,$E$25,'2-3. Travel Costs&amp;Costs of Stay'!R:R,"&lt;&gt;Error")+SUMIFS('4. Equipment Costs'!N:N,'4. Equipment Costs'!C:C,B37,'4. Equipment Costs'!B:B,$E$25,'4. Equipment Costs'!O:O,"&lt;&gt;Error")+SUMIFS('5. Subcontracting Costs'!N:N,'5. Subcontracting Costs'!C:C,B37,'5. Subcontracting Costs'!B:B,$E$25,'5. Subcontracting Costs'!O:O,"&lt;&gt;Error")</f>
        <v>0</v>
      </c>
      <c r="F37" s="63">
        <f>SUMIFS('1. Staff costs'!N:N,'1. Staff costs'!C:C,B37,'1. Staff costs'!B:B,$F$25,'1. Staff costs'!O:O,"&lt;&gt;Error")+SUMIFS('2-3. Travel Costs&amp;Costs of Stay'!Q:Q,'2-3. Travel Costs&amp;Costs of Stay'!C:C,B37,'2-3. Travel Costs&amp;Costs of Stay'!B:B,$F$25,'2-3. Travel Costs&amp;Costs of Stay'!R:R,"&lt;&gt;Error")+SUMIFS('4. Equipment Costs'!N:N,'4. Equipment Costs'!C:C,B37,'4. Equipment Costs'!B:B,$F$25,'4. Equipment Costs'!O:O,"&lt;&gt;Error")+SUMIFS('5. Subcontracting Costs'!N:N,'5. Subcontracting Costs'!C:C,B37,'5. Subcontracting Costs'!B:B,$F$25,'5. Subcontracting Costs'!O:O,"&lt;&gt;Error")</f>
        <v>0</v>
      </c>
      <c r="G37" s="63">
        <f>SUMIFS('1. Staff costs'!N:N,'1. Staff costs'!C:C,B37,'1. Staff costs'!B:B,$G$25,'1. Staff costs'!O:O,"&lt;&gt;Error")+SUMIFS('2-3. Travel Costs&amp;Costs of Stay'!Q:Q,'2-3. Travel Costs&amp;Costs of Stay'!C:C,B37,'2-3. Travel Costs&amp;Costs of Stay'!B:B,$G$25,'2-3. Travel Costs&amp;Costs of Stay'!R:R,"&lt;&gt;Error")+SUMIFS('4. Equipment Costs'!N:N,'4. Equipment Costs'!C:C,B37,'4. Equipment Costs'!B:B,$G$25,'4. Equipment Costs'!O:O,"&lt;&gt;Error")+SUMIFS('5. Subcontracting Costs'!N:N,'5. Subcontracting Costs'!C:C,B37,'5. Subcontracting Costs'!B:B,$G$25,'5. Subcontracting Costs'!O:O,"&lt;&gt;Error")</f>
        <v>0</v>
      </c>
      <c r="H37" s="262"/>
      <c r="I37" s="64">
        <f t="shared" si="4"/>
        <v>0</v>
      </c>
    </row>
    <row r="38" spans="2:9" x14ac:dyDescent="0.35">
      <c r="B38" s="171" t="s">
        <v>149</v>
      </c>
      <c r="C38" s="63">
        <f>SUMIFS('1. Staff costs'!N:N,'1. Staff costs'!C:C,B38,'1. Staff costs'!B:B,$C$25,'1. Staff costs'!O:O,"&lt;&gt;Error")+SUMIFS('2-3. Travel Costs&amp;Costs of Stay'!Q:Q,'2-3. Travel Costs&amp;Costs of Stay'!C:C,B38,'2-3. Travel Costs&amp;Costs of Stay'!B:B,$C$25,'2-3. Travel Costs&amp;Costs of Stay'!R:R,"&lt;&gt;Error")+SUMIFS('4. Equipment Costs'!N:N,'4. Equipment Costs'!C:C,B38,'4. Equipment Costs'!B:B,$C$25,'4. Equipment Costs'!O:O,"&lt;&gt;Error")+SUMIFS('5. Subcontracting Costs'!N:N,'5. Subcontracting Costs'!C:C,B38,'5. Subcontracting Costs'!B:B,$C$25,'5. Subcontracting Costs'!O:O,"&lt;&gt;Error")</f>
        <v>0</v>
      </c>
      <c r="D38" s="63">
        <f>SUMIFS('1. Staff costs'!N:N,'1. Staff costs'!C:C,B38,'1. Staff costs'!B:B,$D$25,'1. Staff costs'!O:O,"&lt;&gt;Error")+SUMIFS('2-3. Travel Costs&amp;Costs of Stay'!Q:Q,'2-3. Travel Costs&amp;Costs of Stay'!C:C,B38,'2-3. Travel Costs&amp;Costs of Stay'!B:B,$D$25,'2-3. Travel Costs&amp;Costs of Stay'!R:R,"&lt;&gt;Error")+SUMIFS('4. Equipment Costs'!N:N,'4. Equipment Costs'!C:C,B38,'4. Equipment Costs'!B:B,$D$25,'4. Equipment Costs'!O:O,"&lt;&gt;Error")+SUMIFS('5. Subcontracting Costs'!N:N,'5. Subcontracting Costs'!C:C,B38,'5. Subcontracting Costs'!B:B,$D$25,'5. Subcontracting Costs'!O:O,"&lt;&gt;Error")</f>
        <v>0</v>
      </c>
      <c r="E38" s="63">
        <f>SUMIFS('1. Staff costs'!N:N,'1. Staff costs'!C:C,B38,'1. Staff costs'!B:B,$E$25,'1. Staff costs'!O:O,"&lt;&gt;Error")+SUMIFS('2-3. Travel Costs&amp;Costs of Stay'!Q:Q,'2-3. Travel Costs&amp;Costs of Stay'!C:C,B38,'2-3. Travel Costs&amp;Costs of Stay'!B:B,$E$25,'2-3. Travel Costs&amp;Costs of Stay'!R:R,"&lt;&gt;Error")+SUMIFS('4. Equipment Costs'!N:N,'4. Equipment Costs'!C:C,B38,'4. Equipment Costs'!B:B,$E$25,'4. Equipment Costs'!O:O,"&lt;&gt;Error")+SUMIFS('5. Subcontracting Costs'!N:N,'5. Subcontracting Costs'!C:C,B38,'5. Subcontracting Costs'!B:B,$E$25,'5. Subcontracting Costs'!O:O,"&lt;&gt;Error")</f>
        <v>0</v>
      </c>
      <c r="F38" s="63">
        <f>SUMIFS('1. Staff costs'!N:N,'1. Staff costs'!C:C,B38,'1. Staff costs'!B:B,$F$25,'1. Staff costs'!O:O,"&lt;&gt;Error")+SUMIFS('2-3. Travel Costs&amp;Costs of Stay'!Q:Q,'2-3. Travel Costs&amp;Costs of Stay'!C:C,B38,'2-3. Travel Costs&amp;Costs of Stay'!B:B,$F$25,'2-3. Travel Costs&amp;Costs of Stay'!R:R,"&lt;&gt;Error")+SUMIFS('4. Equipment Costs'!N:N,'4. Equipment Costs'!C:C,B38,'4. Equipment Costs'!B:B,$F$25,'4. Equipment Costs'!O:O,"&lt;&gt;Error")+SUMIFS('5. Subcontracting Costs'!N:N,'5. Subcontracting Costs'!C:C,B38,'5. Subcontracting Costs'!B:B,$F$25,'5. Subcontracting Costs'!O:O,"&lt;&gt;Error")</f>
        <v>0</v>
      </c>
      <c r="G38" s="63">
        <f>SUMIFS('1. Staff costs'!N:N,'1. Staff costs'!C:C,B38,'1. Staff costs'!B:B,$G$25,'1. Staff costs'!O:O,"&lt;&gt;Error")+SUMIFS('2-3. Travel Costs&amp;Costs of Stay'!Q:Q,'2-3. Travel Costs&amp;Costs of Stay'!C:C,B38,'2-3. Travel Costs&amp;Costs of Stay'!B:B,$G$25,'2-3. Travel Costs&amp;Costs of Stay'!R:R,"&lt;&gt;Error")+SUMIFS('4. Equipment Costs'!N:N,'4. Equipment Costs'!C:C,B38,'4. Equipment Costs'!B:B,$G$25,'4. Equipment Costs'!O:O,"&lt;&gt;Error")+SUMIFS('5. Subcontracting Costs'!N:N,'5. Subcontracting Costs'!C:C,B38,'5. Subcontracting Costs'!B:B,$G$25,'5. Subcontracting Costs'!O:O,"&lt;&gt;Error")</f>
        <v>0</v>
      </c>
      <c r="H38" s="262"/>
      <c r="I38" s="64">
        <f t="shared" si="4"/>
        <v>0</v>
      </c>
    </row>
    <row r="39" spans="2:9" x14ac:dyDescent="0.35">
      <c r="B39" s="171" t="s">
        <v>19</v>
      </c>
      <c r="C39" s="63">
        <f>SUMIFS('1. Staff costs'!N:N,'1. Staff costs'!C:C,B39,'1. Staff costs'!B:B,$C$25,'1. Staff costs'!O:O,"&lt;&gt;Error")+SUMIFS('2-3. Travel Costs&amp;Costs of Stay'!Q:Q,'2-3. Travel Costs&amp;Costs of Stay'!C:C,B39,'2-3. Travel Costs&amp;Costs of Stay'!B:B,$C$25,'2-3. Travel Costs&amp;Costs of Stay'!R:R,"&lt;&gt;Error")+SUMIFS('4. Equipment Costs'!N:N,'4. Equipment Costs'!C:C,B39,'4. Equipment Costs'!B:B,$C$25,'4. Equipment Costs'!O:O,"&lt;&gt;Error")+SUMIFS('5. Subcontracting Costs'!N:N,'5. Subcontracting Costs'!C:C,B39,'5. Subcontracting Costs'!B:B,$C$25,'5. Subcontracting Costs'!O:O,"&lt;&gt;Error")</f>
        <v>0</v>
      </c>
      <c r="D39" s="63">
        <f>SUMIFS('1. Staff costs'!N:N,'1. Staff costs'!C:C,B39,'1. Staff costs'!B:B,$D$25,'1. Staff costs'!O:O,"&lt;&gt;Error")+SUMIFS('2-3. Travel Costs&amp;Costs of Stay'!Q:Q,'2-3. Travel Costs&amp;Costs of Stay'!C:C,B39,'2-3. Travel Costs&amp;Costs of Stay'!B:B,$D$25,'2-3. Travel Costs&amp;Costs of Stay'!R:R,"&lt;&gt;Error")+SUMIFS('4. Equipment Costs'!N:N,'4. Equipment Costs'!C:C,B39,'4. Equipment Costs'!B:B,$D$25,'4. Equipment Costs'!O:O,"&lt;&gt;Error")+SUMIFS('5. Subcontracting Costs'!N:N,'5. Subcontracting Costs'!C:C,B39,'5. Subcontracting Costs'!B:B,$D$25,'5. Subcontracting Costs'!O:O,"&lt;&gt;Error")</f>
        <v>0</v>
      </c>
      <c r="E39" s="63">
        <f>SUMIFS('1. Staff costs'!N:N,'1. Staff costs'!C:C,B39,'1. Staff costs'!B:B,$E$25,'1. Staff costs'!O:O,"&lt;&gt;Error")+SUMIFS('2-3. Travel Costs&amp;Costs of Stay'!Q:Q,'2-3. Travel Costs&amp;Costs of Stay'!C:C,B39,'2-3. Travel Costs&amp;Costs of Stay'!B:B,$E$25,'2-3. Travel Costs&amp;Costs of Stay'!R:R,"&lt;&gt;Error")+SUMIFS('4. Equipment Costs'!N:N,'4. Equipment Costs'!C:C,B39,'4. Equipment Costs'!B:B,$E$25,'4. Equipment Costs'!O:O,"&lt;&gt;Error")+SUMIFS('5. Subcontracting Costs'!N:N,'5. Subcontracting Costs'!C:C,B39,'5. Subcontracting Costs'!B:B,$E$25,'5. Subcontracting Costs'!O:O,"&lt;&gt;Error")</f>
        <v>0</v>
      </c>
      <c r="F39" s="63">
        <f>SUMIFS('1. Staff costs'!N:N,'1. Staff costs'!C:C,B39,'1. Staff costs'!B:B,$F$25,'1. Staff costs'!O:O,"&lt;&gt;Error")+SUMIFS('2-3. Travel Costs&amp;Costs of Stay'!Q:Q,'2-3. Travel Costs&amp;Costs of Stay'!C:C,B39,'2-3. Travel Costs&amp;Costs of Stay'!B:B,$F$25,'2-3. Travel Costs&amp;Costs of Stay'!R:R,"&lt;&gt;Error")+SUMIFS('4. Equipment Costs'!N:N,'4. Equipment Costs'!C:C,B39,'4. Equipment Costs'!B:B,$F$25,'4. Equipment Costs'!O:O,"&lt;&gt;Error")+SUMIFS('5. Subcontracting Costs'!N:N,'5. Subcontracting Costs'!C:C,B39,'5. Subcontracting Costs'!B:B,$F$25,'5. Subcontracting Costs'!O:O,"&lt;&gt;Error")</f>
        <v>0</v>
      </c>
      <c r="G39" s="63">
        <f>SUMIFS('1. Staff costs'!N:N,'1. Staff costs'!C:C,B39,'1. Staff costs'!B:B,$G$25,'1. Staff costs'!O:O,"&lt;&gt;Error")+SUMIFS('2-3. Travel Costs&amp;Costs of Stay'!Q:Q,'2-3. Travel Costs&amp;Costs of Stay'!C:C,B39,'2-3. Travel Costs&amp;Costs of Stay'!B:B,$G$25,'2-3. Travel Costs&amp;Costs of Stay'!R:R,"&lt;&gt;Error")+SUMIFS('4. Equipment Costs'!N:N,'4. Equipment Costs'!C:C,B39,'4. Equipment Costs'!B:B,$G$25,'4. Equipment Costs'!O:O,"&lt;&gt;Error")+SUMIFS('5. Subcontracting Costs'!N:N,'5. Subcontracting Costs'!C:C,B39,'5. Subcontracting Costs'!B:B,$G$25,'5. Subcontracting Costs'!O:O,"&lt;&gt;Error")</f>
        <v>0</v>
      </c>
      <c r="H39" s="262"/>
      <c r="I39" s="64">
        <f t="shared" si="4"/>
        <v>0</v>
      </c>
    </row>
    <row r="40" spans="2:9" x14ac:dyDescent="0.35">
      <c r="B40" s="171" t="s">
        <v>20</v>
      </c>
      <c r="C40" s="63">
        <f>SUMIFS('1. Staff costs'!N:N,'1. Staff costs'!C:C,B40,'1. Staff costs'!B:B,$C$25,'1. Staff costs'!O:O,"&lt;&gt;Error")+SUMIFS('2-3. Travel Costs&amp;Costs of Stay'!Q:Q,'2-3. Travel Costs&amp;Costs of Stay'!C:C,B40,'2-3. Travel Costs&amp;Costs of Stay'!B:B,$C$25,'2-3. Travel Costs&amp;Costs of Stay'!R:R,"&lt;&gt;Error")+SUMIFS('4. Equipment Costs'!N:N,'4. Equipment Costs'!C:C,B40,'4. Equipment Costs'!B:B,$C$25,'4. Equipment Costs'!O:O,"&lt;&gt;Error")+SUMIFS('5. Subcontracting Costs'!N:N,'5. Subcontracting Costs'!C:C,B40,'5. Subcontracting Costs'!B:B,$C$25,'5. Subcontracting Costs'!O:O,"&lt;&gt;Error")</f>
        <v>0</v>
      </c>
      <c r="D40" s="63">
        <f>SUMIFS('1. Staff costs'!N:N,'1. Staff costs'!C:C,B40,'1. Staff costs'!B:B,$D$25,'1. Staff costs'!O:O,"&lt;&gt;Error")+SUMIFS('2-3. Travel Costs&amp;Costs of Stay'!Q:Q,'2-3. Travel Costs&amp;Costs of Stay'!C:C,B40,'2-3. Travel Costs&amp;Costs of Stay'!B:B,$D$25,'2-3. Travel Costs&amp;Costs of Stay'!R:R,"&lt;&gt;Error")+SUMIFS('4. Equipment Costs'!N:N,'4. Equipment Costs'!C:C,B40,'4. Equipment Costs'!B:B,$D$25,'4. Equipment Costs'!O:O,"&lt;&gt;Error")+SUMIFS('5. Subcontracting Costs'!N:N,'5. Subcontracting Costs'!C:C,B40,'5. Subcontracting Costs'!B:B,$D$25,'5. Subcontracting Costs'!O:O,"&lt;&gt;Error")</f>
        <v>0</v>
      </c>
      <c r="E40" s="63">
        <f>SUMIFS('1. Staff costs'!N:N,'1. Staff costs'!C:C,B40,'1. Staff costs'!B:B,$E$25,'1. Staff costs'!O:O,"&lt;&gt;Error")+SUMIFS('2-3. Travel Costs&amp;Costs of Stay'!Q:Q,'2-3. Travel Costs&amp;Costs of Stay'!C:C,B40,'2-3. Travel Costs&amp;Costs of Stay'!B:B,$E$25,'2-3. Travel Costs&amp;Costs of Stay'!R:R,"&lt;&gt;Error")+SUMIFS('4. Equipment Costs'!N:N,'4. Equipment Costs'!C:C,B40,'4. Equipment Costs'!B:B,$E$25,'4. Equipment Costs'!O:O,"&lt;&gt;Error")+SUMIFS('5. Subcontracting Costs'!N:N,'5. Subcontracting Costs'!C:C,B40,'5. Subcontracting Costs'!B:B,$E$25,'5. Subcontracting Costs'!O:O,"&lt;&gt;Error")</f>
        <v>0</v>
      </c>
      <c r="F40" s="63">
        <f>SUMIFS('1. Staff costs'!N:N,'1. Staff costs'!C:C,B40,'1. Staff costs'!B:B,$F$25,'1. Staff costs'!O:O,"&lt;&gt;Error")+SUMIFS('2-3. Travel Costs&amp;Costs of Stay'!Q:Q,'2-3. Travel Costs&amp;Costs of Stay'!C:C,B40,'2-3. Travel Costs&amp;Costs of Stay'!B:B,$F$25,'2-3. Travel Costs&amp;Costs of Stay'!R:R,"&lt;&gt;Error")+SUMIFS('4. Equipment Costs'!N:N,'4. Equipment Costs'!C:C,B40,'4. Equipment Costs'!B:B,$F$25,'4. Equipment Costs'!O:O,"&lt;&gt;Error")+SUMIFS('5. Subcontracting Costs'!N:N,'5. Subcontracting Costs'!C:C,B40,'5. Subcontracting Costs'!B:B,$F$25,'5. Subcontracting Costs'!O:O,"&lt;&gt;Error")</f>
        <v>0</v>
      </c>
      <c r="G40" s="63">
        <f>SUMIFS('1. Staff costs'!N:N,'1. Staff costs'!C:C,B40,'1. Staff costs'!B:B,$G$25,'1. Staff costs'!O:O,"&lt;&gt;Error")+SUMIFS('2-3. Travel Costs&amp;Costs of Stay'!Q:Q,'2-3. Travel Costs&amp;Costs of Stay'!C:C,B40,'2-3. Travel Costs&amp;Costs of Stay'!B:B,$G$25,'2-3. Travel Costs&amp;Costs of Stay'!R:R,"&lt;&gt;Error")+SUMIFS('4. Equipment Costs'!N:N,'4. Equipment Costs'!C:C,B40,'4. Equipment Costs'!B:B,$G$25,'4. Equipment Costs'!O:O,"&lt;&gt;Error")+SUMIFS('5. Subcontracting Costs'!N:N,'5. Subcontracting Costs'!C:C,B40,'5. Subcontracting Costs'!B:B,$G$25,'5. Subcontracting Costs'!O:O,"&lt;&gt;Error")</f>
        <v>0</v>
      </c>
      <c r="H40" s="262"/>
      <c r="I40" s="64">
        <f t="shared" si="4"/>
        <v>0</v>
      </c>
    </row>
    <row r="41" spans="2:9" x14ac:dyDescent="0.35">
      <c r="B41" s="171" t="s">
        <v>21</v>
      </c>
      <c r="C41" s="63">
        <f>SUMIFS('1. Staff costs'!N:N,'1. Staff costs'!C:C,B41,'1. Staff costs'!B:B,$C$25,'1. Staff costs'!O:O,"&lt;&gt;Error")+SUMIFS('2-3. Travel Costs&amp;Costs of Stay'!Q:Q,'2-3. Travel Costs&amp;Costs of Stay'!C:C,B41,'2-3. Travel Costs&amp;Costs of Stay'!B:B,$C$25,'2-3. Travel Costs&amp;Costs of Stay'!R:R,"&lt;&gt;Error")+SUMIFS('4. Equipment Costs'!N:N,'4. Equipment Costs'!C:C,B41,'4. Equipment Costs'!B:B,$C$25,'4. Equipment Costs'!O:O,"&lt;&gt;Error")+SUMIFS('5. Subcontracting Costs'!N:N,'5. Subcontracting Costs'!C:C,B41,'5. Subcontracting Costs'!B:B,$C$25,'5. Subcontracting Costs'!O:O,"&lt;&gt;Error")</f>
        <v>0</v>
      </c>
      <c r="D41" s="63">
        <f>SUMIFS('1. Staff costs'!N:N,'1. Staff costs'!C:C,B41,'1. Staff costs'!B:B,$D$25,'1. Staff costs'!O:O,"&lt;&gt;Error")+SUMIFS('2-3. Travel Costs&amp;Costs of Stay'!Q:Q,'2-3. Travel Costs&amp;Costs of Stay'!C:C,B41,'2-3. Travel Costs&amp;Costs of Stay'!B:B,$D$25,'2-3. Travel Costs&amp;Costs of Stay'!R:R,"&lt;&gt;Error")+SUMIFS('4. Equipment Costs'!N:N,'4. Equipment Costs'!C:C,B41,'4. Equipment Costs'!B:B,$D$25,'4. Equipment Costs'!O:O,"&lt;&gt;Error")+SUMIFS('5. Subcontracting Costs'!N:N,'5. Subcontracting Costs'!C:C,B41,'5. Subcontracting Costs'!B:B,$D$25,'5. Subcontracting Costs'!O:O,"&lt;&gt;Error")</f>
        <v>0</v>
      </c>
      <c r="E41" s="63">
        <f>SUMIFS('1. Staff costs'!N:N,'1. Staff costs'!C:C,B41,'1. Staff costs'!B:B,$E$25,'1. Staff costs'!O:O,"&lt;&gt;Error")+SUMIFS('2-3. Travel Costs&amp;Costs of Stay'!Q:Q,'2-3. Travel Costs&amp;Costs of Stay'!C:C,B41,'2-3. Travel Costs&amp;Costs of Stay'!B:B,$E$25,'2-3. Travel Costs&amp;Costs of Stay'!R:R,"&lt;&gt;Error")+SUMIFS('4. Equipment Costs'!N:N,'4. Equipment Costs'!C:C,B41,'4. Equipment Costs'!B:B,$E$25,'4. Equipment Costs'!O:O,"&lt;&gt;Error")+SUMIFS('5. Subcontracting Costs'!N:N,'5. Subcontracting Costs'!C:C,B41,'5. Subcontracting Costs'!B:B,$E$25,'5. Subcontracting Costs'!O:O,"&lt;&gt;Error")</f>
        <v>0</v>
      </c>
      <c r="F41" s="63">
        <f>SUMIFS('1. Staff costs'!N:N,'1. Staff costs'!C:C,B41,'1. Staff costs'!B:B,$F$25,'1. Staff costs'!O:O,"&lt;&gt;Error")+SUMIFS('2-3. Travel Costs&amp;Costs of Stay'!Q:Q,'2-3. Travel Costs&amp;Costs of Stay'!C:C,B41,'2-3. Travel Costs&amp;Costs of Stay'!B:B,$F$25,'2-3. Travel Costs&amp;Costs of Stay'!R:R,"&lt;&gt;Error")+SUMIFS('4. Equipment Costs'!N:N,'4. Equipment Costs'!C:C,B41,'4. Equipment Costs'!B:B,$F$25,'4. Equipment Costs'!O:O,"&lt;&gt;Error")+SUMIFS('5. Subcontracting Costs'!N:N,'5. Subcontracting Costs'!C:C,B41,'5. Subcontracting Costs'!B:B,$F$25,'5. Subcontracting Costs'!O:O,"&lt;&gt;Error")</f>
        <v>0</v>
      </c>
      <c r="G41" s="63">
        <f>SUMIFS('1. Staff costs'!N:N,'1. Staff costs'!C:C,B41,'1. Staff costs'!B:B,$G$25,'1. Staff costs'!O:O,"&lt;&gt;Error")+SUMIFS('2-3. Travel Costs&amp;Costs of Stay'!Q:Q,'2-3. Travel Costs&amp;Costs of Stay'!C:C,B41,'2-3. Travel Costs&amp;Costs of Stay'!B:B,$G$25,'2-3. Travel Costs&amp;Costs of Stay'!R:R,"&lt;&gt;Error")+SUMIFS('4. Equipment Costs'!N:N,'4. Equipment Costs'!C:C,B41,'4. Equipment Costs'!B:B,$G$25,'4. Equipment Costs'!O:O,"&lt;&gt;Error")+SUMIFS('5. Subcontracting Costs'!N:N,'5. Subcontracting Costs'!C:C,B41,'5. Subcontracting Costs'!B:B,$G$25,'5. Subcontracting Costs'!O:O,"&lt;&gt;Error")</f>
        <v>0</v>
      </c>
      <c r="H41" s="262"/>
      <c r="I41" s="64">
        <f t="shared" si="4"/>
        <v>0</v>
      </c>
    </row>
    <row r="42" spans="2:9" x14ac:dyDescent="0.35">
      <c r="B42" s="171" t="s">
        <v>22</v>
      </c>
      <c r="C42" s="63">
        <f>SUMIFS('1. Staff costs'!N:N,'1. Staff costs'!C:C,B42,'1. Staff costs'!B:B,$C$25,'1. Staff costs'!O:O,"&lt;&gt;Error")+SUMIFS('2-3. Travel Costs&amp;Costs of Stay'!Q:Q,'2-3. Travel Costs&amp;Costs of Stay'!C:C,B42,'2-3. Travel Costs&amp;Costs of Stay'!B:B,$C$25,'2-3. Travel Costs&amp;Costs of Stay'!R:R,"&lt;&gt;Error")+SUMIFS('4. Equipment Costs'!N:N,'4. Equipment Costs'!C:C,B42,'4. Equipment Costs'!B:B,$C$25,'4. Equipment Costs'!O:O,"&lt;&gt;Error")+SUMIFS('5. Subcontracting Costs'!N:N,'5. Subcontracting Costs'!C:C,B42,'5. Subcontracting Costs'!B:B,$C$25,'5. Subcontracting Costs'!O:O,"&lt;&gt;Error")</f>
        <v>0</v>
      </c>
      <c r="D42" s="63">
        <f>SUMIFS('1. Staff costs'!N:N,'1. Staff costs'!C:C,B42,'1. Staff costs'!B:B,$D$25,'1. Staff costs'!O:O,"&lt;&gt;Error")+SUMIFS('2-3. Travel Costs&amp;Costs of Stay'!Q:Q,'2-3. Travel Costs&amp;Costs of Stay'!C:C,B42,'2-3. Travel Costs&amp;Costs of Stay'!B:B,$D$25,'2-3. Travel Costs&amp;Costs of Stay'!R:R,"&lt;&gt;Error")+SUMIFS('4. Equipment Costs'!N:N,'4. Equipment Costs'!C:C,B42,'4. Equipment Costs'!B:B,$D$25,'4. Equipment Costs'!O:O,"&lt;&gt;Error")+SUMIFS('5. Subcontracting Costs'!N:N,'5. Subcontracting Costs'!C:C,B42,'5. Subcontracting Costs'!B:B,$D$25,'5. Subcontracting Costs'!O:O,"&lt;&gt;Error")</f>
        <v>0</v>
      </c>
      <c r="E42" s="63">
        <f>SUMIFS('1. Staff costs'!N:N,'1. Staff costs'!C:C,B42,'1. Staff costs'!B:B,$E$25,'1. Staff costs'!O:O,"&lt;&gt;Error")+SUMIFS('2-3. Travel Costs&amp;Costs of Stay'!Q:Q,'2-3. Travel Costs&amp;Costs of Stay'!C:C,B42,'2-3. Travel Costs&amp;Costs of Stay'!B:B,$E$25,'2-3. Travel Costs&amp;Costs of Stay'!R:R,"&lt;&gt;Error")+SUMIFS('4. Equipment Costs'!N:N,'4. Equipment Costs'!C:C,B42,'4. Equipment Costs'!B:B,$E$25,'4. Equipment Costs'!O:O,"&lt;&gt;Error")+SUMIFS('5. Subcontracting Costs'!N:N,'5. Subcontracting Costs'!C:C,B42,'5. Subcontracting Costs'!B:B,$E$25,'5. Subcontracting Costs'!O:O,"&lt;&gt;Error")</f>
        <v>0</v>
      </c>
      <c r="F42" s="63">
        <f>SUMIFS('1. Staff costs'!N:N,'1. Staff costs'!C:C,B42,'1. Staff costs'!B:B,$F$25,'1. Staff costs'!O:O,"&lt;&gt;Error")+SUMIFS('2-3. Travel Costs&amp;Costs of Stay'!Q:Q,'2-3. Travel Costs&amp;Costs of Stay'!C:C,B42,'2-3. Travel Costs&amp;Costs of Stay'!B:B,$F$25,'2-3. Travel Costs&amp;Costs of Stay'!R:R,"&lt;&gt;Error")+SUMIFS('4. Equipment Costs'!N:N,'4. Equipment Costs'!C:C,B42,'4. Equipment Costs'!B:B,$F$25,'4. Equipment Costs'!O:O,"&lt;&gt;Error")+SUMIFS('5. Subcontracting Costs'!N:N,'5. Subcontracting Costs'!C:C,B42,'5. Subcontracting Costs'!B:B,$F$25,'5. Subcontracting Costs'!O:O,"&lt;&gt;Error")</f>
        <v>0</v>
      </c>
      <c r="G42" s="63">
        <f>SUMIFS('1. Staff costs'!N:N,'1. Staff costs'!C:C,B42,'1. Staff costs'!B:B,$G$25,'1. Staff costs'!O:O,"&lt;&gt;Error")+SUMIFS('2-3. Travel Costs&amp;Costs of Stay'!Q:Q,'2-3. Travel Costs&amp;Costs of Stay'!C:C,B42,'2-3. Travel Costs&amp;Costs of Stay'!B:B,$G$25,'2-3. Travel Costs&amp;Costs of Stay'!R:R,"&lt;&gt;Error")+SUMIFS('4. Equipment Costs'!N:N,'4. Equipment Costs'!C:C,B42,'4. Equipment Costs'!B:B,$G$25,'4. Equipment Costs'!O:O,"&lt;&gt;Error")+SUMIFS('5. Subcontracting Costs'!N:N,'5. Subcontracting Costs'!C:C,B42,'5. Subcontracting Costs'!B:B,$G$25,'5. Subcontracting Costs'!O:O,"&lt;&gt;Error")</f>
        <v>0</v>
      </c>
      <c r="H42" s="262"/>
      <c r="I42" s="64">
        <f t="shared" si="4"/>
        <v>0</v>
      </c>
    </row>
    <row r="43" spans="2:9" x14ac:dyDescent="0.35">
      <c r="B43" s="171" t="s">
        <v>23</v>
      </c>
      <c r="C43" s="63">
        <f>SUMIFS('1. Staff costs'!N:N,'1. Staff costs'!C:C,B43,'1. Staff costs'!B:B,$C$25,'1. Staff costs'!O:O,"&lt;&gt;Error")+SUMIFS('2-3. Travel Costs&amp;Costs of Stay'!Q:Q,'2-3. Travel Costs&amp;Costs of Stay'!C:C,B43,'2-3. Travel Costs&amp;Costs of Stay'!B:B,$C$25,'2-3. Travel Costs&amp;Costs of Stay'!R:R,"&lt;&gt;Error")+SUMIFS('4. Equipment Costs'!N:N,'4. Equipment Costs'!C:C,B43,'4. Equipment Costs'!B:B,$C$25,'4. Equipment Costs'!O:O,"&lt;&gt;Error")+SUMIFS('5. Subcontracting Costs'!N:N,'5. Subcontracting Costs'!C:C,B43,'5. Subcontracting Costs'!B:B,$C$25,'5. Subcontracting Costs'!O:O,"&lt;&gt;Error")</f>
        <v>0</v>
      </c>
      <c r="D43" s="63">
        <f>SUMIFS('1. Staff costs'!N:N,'1. Staff costs'!C:C,B43,'1. Staff costs'!B:B,$D$25,'1. Staff costs'!O:O,"&lt;&gt;Error")+SUMIFS('2-3. Travel Costs&amp;Costs of Stay'!Q:Q,'2-3. Travel Costs&amp;Costs of Stay'!C:C,B43,'2-3. Travel Costs&amp;Costs of Stay'!B:B,$D$25,'2-3. Travel Costs&amp;Costs of Stay'!R:R,"&lt;&gt;Error")+SUMIFS('4. Equipment Costs'!N:N,'4. Equipment Costs'!C:C,B43,'4. Equipment Costs'!B:B,$D$25,'4. Equipment Costs'!O:O,"&lt;&gt;Error")+SUMIFS('5. Subcontracting Costs'!N:N,'5. Subcontracting Costs'!C:C,B43,'5. Subcontracting Costs'!B:B,$D$25,'5. Subcontracting Costs'!O:O,"&lt;&gt;Error")</f>
        <v>0</v>
      </c>
      <c r="E43" s="63">
        <f>SUMIFS('1. Staff costs'!N:N,'1. Staff costs'!C:C,B43,'1. Staff costs'!B:B,$E$25,'1. Staff costs'!O:O,"&lt;&gt;Error")+SUMIFS('2-3. Travel Costs&amp;Costs of Stay'!Q:Q,'2-3. Travel Costs&amp;Costs of Stay'!C:C,B43,'2-3. Travel Costs&amp;Costs of Stay'!B:B,$E$25,'2-3. Travel Costs&amp;Costs of Stay'!R:R,"&lt;&gt;Error")+SUMIFS('4. Equipment Costs'!N:N,'4. Equipment Costs'!C:C,B43,'4. Equipment Costs'!B:B,$E$25,'4. Equipment Costs'!O:O,"&lt;&gt;Error")+SUMIFS('5. Subcontracting Costs'!N:N,'5. Subcontracting Costs'!C:C,B43,'5. Subcontracting Costs'!B:B,$E$25,'5. Subcontracting Costs'!O:O,"&lt;&gt;Error")</f>
        <v>0</v>
      </c>
      <c r="F43" s="63">
        <f>SUMIFS('1. Staff costs'!N:N,'1. Staff costs'!C:C,B43,'1. Staff costs'!B:B,$F$25,'1. Staff costs'!O:O,"&lt;&gt;Error")+SUMIFS('2-3. Travel Costs&amp;Costs of Stay'!Q:Q,'2-3. Travel Costs&amp;Costs of Stay'!C:C,B43,'2-3. Travel Costs&amp;Costs of Stay'!B:B,$F$25,'2-3. Travel Costs&amp;Costs of Stay'!R:R,"&lt;&gt;Error")+SUMIFS('4. Equipment Costs'!N:N,'4. Equipment Costs'!C:C,B43,'4. Equipment Costs'!B:B,$F$25,'4. Equipment Costs'!O:O,"&lt;&gt;Error")+SUMIFS('5. Subcontracting Costs'!N:N,'5. Subcontracting Costs'!C:C,B43,'5. Subcontracting Costs'!B:B,$F$25,'5. Subcontracting Costs'!O:O,"&lt;&gt;Error")</f>
        <v>0</v>
      </c>
      <c r="G43" s="63">
        <f>SUMIFS('1. Staff costs'!N:N,'1. Staff costs'!C:C,B43,'1. Staff costs'!B:B,$G$25,'1. Staff costs'!O:O,"&lt;&gt;Error")+SUMIFS('2-3. Travel Costs&amp;Costs of Stay'!Q:Q,'2-3. Travel Costs&amp;Costs of Stay'!C:C,B43,'2-3. Travel Costs&amp;Costs of Stay'!B:B,$G$25,'2-3. Travel Costs&amp;Costs of Stay'!R:R,"&lt;&gt;Error")+SUMIFS('4. Equipment Costs'!N:N,'4. Equipment Costs'!C:C,B43,'4. Equipment Costs'!B:B,$G$25,'4. Equipment Costs'!O:O,"&lt;&gt;Error")+SUMIFS('5. Subcontracting Costs'!N:N,'5. Subcontracting Costs'!C:C,B43,'5. Subcontracting Costs'!B:B,$G$25,'5. Subcontracting Costs'!O:O,"&lt;&gt;Error")</f>
        <v>0</v>
      </c>
      <c r="H43" s="262"/>
      <c r="I43" s="64">
        <f t="shared" si="4"/>
        <v>0</v>
      </c>
    </row>
    <row r="44" spans="2:9" x14ac:dyDescent="0.35">
      <c r="B44" s="171" t="s">
        <v>24</v>
      </c>
      <c r="C44" s="63">
        <f>SUMIFS('1. Staff costs'!N:N,'1. Staff costs'!C:C,B44,'1. Staff costs'!B:B,$C$25,'1. Staff costs'!O:O,"&lt;&gt;Error")+SUMIFS('2-3. Travel Costs&amp;Costs of Stay'!Q:Q,'2-3. Travel Costs&amp;Costs of Stay'!C:C,B44,'2-3. Travel Costs&amp;Costs of Stay'!B:B,$C$25,'2-3. Travel Costs&amp;Costs of Stay'!R:R,"&lt;&gt;Error")+SUMIFS('4. Equipment Costs'!N:N,'4. Equipment Costs'!C:C,B44,'4. Equipment Costs'!B:B,$C$25,'4. Equipment Costs'!O:O,"&lt;&gt;Error")+SUMIFS('5. Subcontracting Costs'!N:N,'5. Subcontracting Costs'!C:C,B44,'5. Subcontracting Costs'!B:B,$C$25,'5. Subcontracting Costs'!O:O,"&lt;&gt;Error")</f>
        <v>0</v>
      </c>
      <c r="D44" s="63">
        <f>SUMIFS('1. Staff costs'!N:N,'1. Staff costs'!C:C,B44,'1. Staff costs'!B:B,$D$25,'1. Staff costs'!O:O,"&lt;&gt;Error")+SUMIFS('2-3. Travel Costs&amp;Costs of Stay'!Q:Q,'2-3. Travel Costs&amp;Costs of Stay'!C:C,B44,'2-3. Travel Costs&amp;Costs of Stay'!B:B,$D$25,'2-3. Travel Costs&amp;Costs of Stay'!R:R,"&lt;&gt;Error")+SUMIFS('4. Equipment Costs'!N:N,'4. Equipment Costs'!C:C,B44,'4. Equipment Costs'!B:B,$D$25,'4. Equipment Costs'!O:O,"&lt;&gt;Error")+SUMIFS('5. Subcontracting Costs'!N:N,'5. Subcontracting Costs'!C:C,B44,'5. Subcontracting Costs'!B:B,$D$25,'5. Subcontracting Costs'!O:O,"&lt;&gt;Error")</f>
        <v>0</v>
      </c>
      <c r="E44" s="63">
        <f>SUMIFS('1. Staff costs'!N:N,'1. Staff costs'!C:C,B44,'1. Staff costs'!B:B,$E$25,'1. Staff costs'!O:O,"&lt;&gt;Error")+SUMIFS('2-3. Travel Costs&amp;Costs of Stay'!Q:Q,'2-3. Travel Costs&amp;Costs of Stay'!C:C,B44,'2-3. Travel Costs&amp;Costs of Stay'!B:B,$E$25,'2-3. Travel Costs&amp;Costs of Stay'!R:R,"&lt;&gt;Error")+SUMIFS('4. Equipment Costs'!N:N,'4. Equipment Costs'!C:C,B44,'4. Equipment Costs'!B:B,$E$25,'4. Equipment Costs'!O:O,"&lt;&gt;Error")+SUMIFS('5. Subcontracting Costs'!N:N,'5. Subcontracting Costs'!C:C,B44,'5. Subcontracting Costs'!B:B,$E$25,'5. Subcontracting Costs'!O:O,"&lt;&gt;Error")</f>
        <v>0</v>
      </c>
      <c r="F44" s="63">
        <f>SUMIFS('1. Staff costs'!N:N,'1. Staff costs'!C:C,B44,'1. Staff costs'!B:B,$F$25,'1. Staff costs'!O:O,"&lt;&gt;Error")+SUMIFS('2-3. Travel Costs&amp;Costs of Stay'!Q:Q,'2-3. Travel Costs&amp;Costs of Stay'!C:C,B44,'2-3. Travel Costs&amp;Costs of Stay'!B:B,$F$25,'2-3. Travel Costs&amp;Costs of Stay'!R:R,"&lt;&gt;Error")+SUMIFS('4. Equipment Costs'!N:N,'4. Equipment Costs'!C:C,B44,'4. Equipment Costs'!B:B,$F$25,'4. Equipment Costs'!O:O,"&lt;&gt;Error")+SUMIFS('5. Subcontracting Costs'!N:N,'5. Subcontracting Costs'!C:C,B44,'5. Subcontracting Costs'!B:B,$F$25,'5. Subcontracting Costs'!O:O,"&lt;&gt;Error")</f>
        <v>0</v>
      </c>
      <c r="G44" s="63">
        <f>SUMIFS('1. Staff costs'!N:N,'1. Staff costs'!C:C,B44,'1. Staff costs'!B:B,$G$25,'1. Staff costs'!O:O,"&lt;&gt;Error")+SUMIFS('2-3. Travel Costs&amp;Costs of Stay'!Q:Q,'2-3. Travel Costs&amp;Costs of Stay'!C:C,B44,'2-3. Travel Costs&amp;Costs of Stay'!B:B,$G$25,'2-3. Travel Costs&amp;Costs of Stay'!R:R,"&lt;&gt;Error")+SUMIFS('4. Equipment Costs'!N:N,'4. Equipment Costs'!C:C,B44,'4. Equipment Costs'!B:B,$G$25,'4. Equipment Costs'!O:O,"&lt;&gt;Error")+SUMIFS('5. Subcontracting Costs'!N:N,'5. Subcontracting Costs'!C:C,B44,'5. Subcontracting Costs'!B:B,$G$25,'5. Subcontracting Costs'!O:O,"&lt;&gt;Error")</f>
        <v>0</v>
      </c>
      <c r="H44" s="262"/>
      <c r="I44" s="64">
        <f t="shared" si="4"/>
        <v>0</v>
      </c>
    </row>
    <row r="45" spans="2:9" x14ac:dyDescent="0.35">
      <c r="B45" s="171" t="s">
        <v>25</v>
      </c>
      <c r="C45" s="63">
        <f>SUMIFS('1. Staff costs'!N:N,'1. Staff costs'!C:C,B45,'1. Staff costs'!B:B,$C$25,'1. Staff costs'!O:O,"&lt;&gt;Error")+SUMIFS('2-3. Travel Costs&amp;Costs of Stay'!Q:Q,'2-3. Travel Costs&amp;Costs of Stay'!C:C,B45,'2-3. Travel Costs&amp;Costs of Stay'!B:B,$C$25,'2-3. Travel Costs&amp;Costs of Stay'!R:R,"&lt;&gt;Error")+SUMIFS('4. Equipment Costs'!N:N,'4. Equipment Costs'!C:C,B45,'4. Equipment Costs'!B:B,$C$25,'4. Equipment Costs'!O:O,"&lt;&gt;Error")+SUMIFS('5. Subcontracting Costs'!N:N,'5. Subcontracting Costs'!C:C,B45,'5. Subcontracting Costs'!B:B,$C$25,'5. Subcontracting Costs'!O:O,"&lt;&gt;Error")</f>
        <v>0</v>
      </c>
      <c r="D45" s="63">
        <f>SUMIFS('1. Staff costs'!N:N,'1. Staff costs'!C:C,B45,'1. Staff costs'!B:B,$D$25,'1. Staff costs'!O:O,"&lt;&gt;Error")+SUMIFS('2-3. Travel Costs&amp;Costs of Stay'!Q:Q,'2-3. Travel Costs&amp;Costs of Stay'!C:C,B45,'2-3. Travel Costs&amp;Costs of Stay'!B:B,$D$25,'2-3. Travel Costs&amp;Costs of Stay'!R:R,"&lt;&gt;Error")+SUMIFS('4. Equipment Costs'!N:N,'4. Equipment Costs'!C:C,B45,'4. Equipment Costs'!B:B,$D$25,'4. Equipment Costs'!O:O,"&lt;&gt;Error")+SUMIFS('5. Subcontracting Costs'!N:N,'5. Subcontracting Costs'!C:C,B45,'5. Subcontracting Costs'!B:B,$D$25,'5. Subcontracting Costs'!O:O,"&lt;&gt;Error")</f>
        <v>0</v>
      </c>
      <c r="E45" s="63">
        <f>SUMIFS('1. Staff costs'!N:N,'1. Staff costs'!C:C,B45,'1. Staff costs'!B:B,$E$25,'1. Staff costs'!O:O,"&lt;&gt;Error")+SUMIFS('2-3. Travel Costs&amp;Costs of Stay'!Q:Q,'2-3. Travel Costs&amp;Costs of Stay'!C:C,B45,'2-3. Travel Costs&amp;Costs of Stay'!B:B,$E$25,'2-3. Travel Costs&amp;Costs of Stay'!R:R,"&lt;&gt;Error")+SUMIFS('4. Equipment Costs'!N:N,'4. Equipment Costs'!C:C,B45,'4. Equipment Costs'!B:B,$E$25,'4. Equipment Costs'!O:O,"&lt;&gt;Error")+SUMIFS('5. Subcontracting Costs'!N:N,'5. Subcontracting Costs'!C:C,B45,'5. Subcontracting Costs'!B:B,$E$25,'5. Subcontracting Costs'!O:O,"&lt;&gt;Error")</f>
        <v>0</v>
      </c>
      <c r="F45" s="63">
        <f>SUMIFS('1. Staff costs'!N:N,'1. Staff costs'!C:C,B45,'1. Staff costs'!B:B,$F$25,'1. Staff costs'!O:O,"&lt;&gt;Error")+SUMIFS('2-3. Travel Costs&amp;Costs of Stay'!Q:Q,'2-3. Travel Costs&amp;Costs of Stay'!C:C,B45,'2-3. Travel Costs&amp;Costs of Stay'!B:B,$F$25,'2-3. Travel Costs&amp;Costs of Stay'!R:R,"&lt;&gt;Error")+SUMIFS('4. Equipment Costs'!N:N,'4. Equipment Costs'!C:C,B45,'4. Equipment Costs'!B:B,$F$25,'4. Equipment Costs'!O:O,"&lt;&gt;Error")+SUMIFS('5. Subcontracting Costs'!N:N,'5. Subcontracting Costs'!C:C,B45,'5. Subcontracting Costs'!B:B,$F$25,'5. Subcontracting Costs'!O:O,"&lt;&gt;Error")</f>
        <v>0</v>
      </c>
      <c r="G45" s="63">
        <f>SUMIFS('1. Staff costs'!N:N,'1. Staff costs'!C:C,B45,'1. Staff costs'!B:B,$G$25,'1. Staff costs'!O:O,"&lt;&gt;Error")+SUMIFS('2-3. Travel Costs&amp;Costs of Stay'!Q:Q,'2-3. Travel Costs&amp;Costs of Stay'!C:C,B45,'2-3. Travel Costs&amp;Costs of Stay'!B:B,$G$25,'2-3. Travel Costs&amp;Costs of Stay'!R:R,"&lt;&gt;Error")+SUMIFS('4. Equipment Costs'!N:N,'4. Equipment Costs'!C:C,B45,'4. Equipment Costs'!B:B,$G$25,'4. Equipment Costs'!O:O,"&lt;&gt;Error")+SUMIFS('5. Subcontracting Costs'!N:N,'5. Subcontracting Costs'!C:C,B45,'5. Subcontracting Costs'!B:B,$G$25,'5. Subcontracting Costs'!O:O,"&lt;&gt;Error")</f>
        <v>0</v>
      </c>
      <c r="H45" s="262"/>
      <c r="I45" s="64">
        <f t="shared" si="4"/>
        <v>0</v>
      </c>
    </row>
    <row r="46" spans="2:9" x14ac:dyDescent="0.35">
      <c r="B46" s="171" t="s">
        <v>109</v>
      </c>
      <c r="C46" s="63">
        <f>SUMIFS('1. Staff costs'!N:N,'1. Staff costs'!C:C,B46,'1. Staff costs'!B:B,$C$25,'1. Staff costs'!O:O,"&lt;&gt;Error")+SUMIFS('2-3. Travel Costs&amp;Costs of Stay'!Q:Q,'2-3. Travel Costs&amp;Costs of Stay'!C:C,B46,'2-3. Travel Costs&amp;Costs of Stay'!B:B,$C$25,'2-3. Travel Costs&amp;Costs of Stay'!R:R,"&lt;&gt;Error")+SUMIFS('4. Equipment Costs'!N:N,'4. Equipment Costs'!C:C,B46,'4. Equipment Costs'!B:B,$C$25,'4. Equipment Costs'!O:O,"&lt;&gt;Error")+SUMIFS('5. Subcontracting Costs'!N:N,'5. Subcontracting Costs'!C:C,B46,'5. Subcontracting Costs'!B:B,$C$25,'5. Subcontracting Costs'!O:O,"&lt;&gt;Error")</f>
        <v>0</v>
      </c>
      <c r="D46" s="63">
        <f>SUMIFS('1. Staff costs'!N:N,'1. Staff costs'!C:C,B46,'1. Staff costs'!B:B,$D$25,'1. Staff costs'!O:O,"&lt;&gt;Error")+SUMIFS('2-3. Travel Costs&amp;Costs of Stay'!Q:Q,'2-3. Travel Costs&amp;Costs of Stay'!C:C,B46,'2-3. Travel Costs&amp;Costs of Stay'!B:B,$D$25,'2-3. Travel Costs&amp;Costs of Stay'!R:R,"&lt;&gt;Error")+SUMIFS('4. Equipment Costs'!N:N,'4. Equipment Costs'!C:C,B46,'4. Equipment Costs'!B:B,$D$25,'4. Equipment Costs'!O:O,"&lt;&gt;Error")+SUMIFS('5. Subcontracting Costs'!N:N,'5. Subcontracting Costs'!C:C,B46,'5. Subcontracting Costs'!B:B,$D$25,'5. Subcontracting Costs'!O:O,"&lt;&gt;Error")</f>
        <v>0</v>
      </c>
      <c r="E46" s="63">
        <f>SUMIFS('1. Staff costs'!N:N,'1. Staff costs'!C:C,B46,'1. Staff costs'!B:B,$E$25,'1. Staff costs'!O:O,"&lt;&gt;Error")+SUMIFS('2-3. Travel Costs&amp;Costs of Stay'!Q:Q,'2-3. Travel Costs&amp;Costs of Stay'!C:C,B46,'2-3. Travel Costs&amp;Costs of Stay'!B:B,$E$25,'2-3. Travel Costs&amp;Costs of Stay'!R:R,"&lt;&gt;Error")+SUMIFS('4. Equipment Costs'!N:N,'4. Equipment Costs'!C:C,B46,'4. Equipment Costs'!B:B,$E$25,'4. Equipment Costs'!O:O,"&lt;&gt;Error")+SUMIFS('5. Subcontracting Costs'!N:N,'5. Subcontracting Costs'!C:C,B46,'5. Subcontracting Costs'!B:B,$E$25,'5. Subcontracting Costs'!O:O,"&lt;&gt;Error")</f>
        <v>0</v>
      </c>
      <c r="F46" s="63">
        <f>SUMIFS('1. Staff costs'!N:N,'1. Staff costs'!C:C,B46,'1. Staff costs'!B:B,$F$25,'1. Staff costs'!O:O,"&lt;&gt;Error")+SUMIFS('2-3. Travel Costs&amp;Costs of Stay'!Q:Q,'2-3. Travel Costs&amp;Costs of Stay'!C:C,B46,'2-3. Travel Costs&amp;Costs of Stay'!B:B,$F$25,'2-3. Travel Costs&amp;Costs of Stay'!R:R,"&lt;&gt;Error")+SUMIFS('4. Equipment Costs'!N:N,'4. Equipment Costs'!C:C,B46,'4. Equipment Costs'!B:B,$F$25,'4. Equipment Costs'!O:O,"&lt;&gt;Error")+SUMIFS('5. Subcontracting Costs'!N:N,'5. Subcontracting Costs'!C:C,B46,'5. Subcontracting Costs'!B:B,$F$25,'5. Subcontracting Costs'!O:O,"&lt;&gt;Error")</f>
        <v>0</v>
      </c>
      <c r="G46" s="63">
        <f>SUMIFS('1. Staff costs'!N:N,'1. Staff costs'!C:C,B46,'1. Staff costs'!B:B,$G$25,'1. Staff costs'!O:O,"&lt;&gt;Error")+SUMIFS('2-3. Travel Costs&amp;Costs of Stay'!Q:Q,'2-3. Travel Costs&amp;Costs of Stay'!C:C,B46,'2-3. Travel Costs&amp;Costs of Stay'!B:B,$G$25,'2-3. Travel Costs&amp;Costs of Stay'!R:R,"&lt;&gt;Error")+SUMIFS('4. Equipment Costs'!N:N,'4. Equipment Costs'!C:C,B46,'4. Equipment Costs'!B:B,$G$25,'4. Equipment Costs'!O:O,"&lt;&gt;Error")+SUMIFS('5. Subcontracting Costs'!N:N,'5. Subcontracting Costs'!C:C,B46,'5. Subcontracting Costs'!B:B,$G$25,'5. Subcontracting Costs'!O:O,"&lt;&gt;Error")</f>
        <v>0</v>
      </c>
      <c r="H46" s="262"/>
      <c r="I46" s="64">
        <f t="shared" si="4"/>
        <v>0</v>
      </c>
    </row>
    <row r="47" spans="2:9" x14ac:dyDescent="0.35">
      <c r="B47" s="171" t="s">
        <v>110</v>
      </c>
      <c r="C47" s="63">
        <f>SUMIFS('1. Staff costs'!N:N,'1. Staff costs'!C:C,B47,'1. Staff costs'!B:B,$C$25,'1. Staff costs'!O:O,"&lt;&gt;Error")+SUMIFS('2-3. Travel Costs&amp;Costs of Stay'!Q:Q,'2-3. Travel Costs&amp;Costs of Stay'!C:C,B47,'2-3. Travel Costs&amp;Costs of Stay'!B:B,$C$25,'2-3. Travel Costs&amp;Costs of Stay'!R:R,"&lt;&gt;Error")+SUMIFS('4. Equipment Costs'!N:N,'4. Equipment Costs'!C:C,B47,'4. Equipment Costs'!B:B,$C$25,'4. Equipment Costs'!O:O,"&lt;&gt;Error")+SUMIFS('5. Subcontracting Costs'!N:N,'5. Subcontracting Costs'!C:C,B47,'5. Subcontracting Costs'!B:B,$C$25,'5. Subcontracting Costs'!O:O,"&lt;&gt;Error")</f>
        <v>0</v>
      </c>
      <c r="D47" s="63">
        <f>SUMIFS('1. Staff costs'!N:N,'1. Staff costs'!C:C,B47,'1. Staff costs'!B:B,$D$25,'1. Staff costs'!O:O,"&lt;&gt;Error")+SUMIFS('2-3. Travel Costs&amp;Costs of Stay'!Q:Q,'2-3. Travel Costs&amp;Costs of Stay'!C:C,B47,'2-3. Travel Costs&amp;Costs of Stay'!B:B,$D$25,'2-3. Travel Costs&amp;Costs of Stay'!R:R,"&lt;&gt;Error")+SUMIFS('4. Equipment Costs'!N:N,'4. Equipment Costs'!C:C,B47,'4. Equipment Costs'!B:B,$D$25,'4. Equipment Costs'!O:O,"&lt;&gt;Error")+SUMIFS('5. Subcontracting Costs'!N:N,'5. Subcontracting Costs'!C:C,B47,'5. Subcontracting Costs'!B:B,$D$25,'5. Subcontracting Costs'!O:O,"&lt;&gt;Error")</f>
        <v>0</v>
      </c>
      <c r="E47" s="63">
        <f>SUMIFS('1. Staff costs'!N:N,'1. Staff costs'!C:C,B47,'1. Staff costs'!B:B,$E$25,'1. Staff costs'!O:O,"&lt;&gt;Error")+SUMIFS('2-3. Travel Costs&amp;Costs of Stay'!Q:Q,'2-3. Travel Costs&amp;Costs of Stay'!C:C,B47,'2-3. Travel Costs&amp;Costs of Stay'!B:B,$E$25,'2-3. Travel Costs&amp;Costs of Stay'!R:R,"&lt;&gt;Error")+SUMIFS('4. Equipment Costs'!N:N,'4. Equipment Costs'!C:C,B47,'4. Equipment Costs'!B:B,$E$25,'4. Equipment Costs'!O:O,"&lt;&gt;Error")+SUMIFS('5. Subcontracting Costs'!N:N,'5. Subcontracting Costs'!C:C,B47,'5. Subcontracting Costs'!B:B,$E$25,'5. Subcontracting Costs'!O:O,"&lt;&gt;Error")</f>
        <v>0</v>
      </c>
      <c r="F47" s="63">
        <f>SUMIFS('1. Staff costs'!N:N,'1. Staff costs'!C:C,B47,'1. Staff costs'!B:B,$F$25,'1. Staff costs'!O:O,"&lt;&gt;Error")+SUMIFS('2-3. Travel Costs&amp;Costs of Stay'!Q:Q,'2-3. Travel Costs&amp;Costs of Stay'!C:C,B47,'2-3. Travel Costs&amp;Costs of Stay'!B:B,$F$25,'2-3. Travel Costs&amp;Costs of Stay'!R:R,"&lt;&gt;Error")+SUMIFS('4. Equipment Costs'!N:N,'4. Equipment Costs'!C:C,B47,'4. Equipment Costs'!B:B,$F$25,'4. Equipment Costs'!O:O,"&lt;&gt;Error")+SUMIFS('5. Subcontracting Costs'!N:N,'5. Subcontracting Costs'!C:C,B47,'5. Subcontracting Costs'!B:B,$F$25,'5. Subcontracting Costs'!O:O,"&lt;&gt;Error")</f>
        <v>0</v>
      </c>
      <c r="G47" s="63">
        <f>SUMIFS('1. Staff costs'!N:N,'1. Staff costs'!C:C,B47,'1. Staff costs'!B:B,$G$25,'1. Staff costs'!O:O,"&lt;&gt;Error")+SUMIFS('2-3. Travel Costs&amp;Costs of Stay'!Q:Q,'2-3. Travel Costs&amp;Costs of Stay'!C:C,B47,'2-3. Travel Costs&amp;Costs of Stay'!B:B,$G$25,'2-3. Travel Costs&amp;Costs of Stay'!R:R,"&lt;&gt;Error")+SUMIFS('4. Equipment Costs'!N:N,'4. Equipment Costs'!C:C,B47,'4. Equipment Costs'!B:B,$G$25,'4. Equipment Costs'!O:O,"&lt;&gt;Error")+SUMIFS('5. Subcontracting Costs'!N:N,'5. Subcontracting Costs'!C:C,B47,'5. Subcontracting Costs'!B:B,$G$25,'5. Subcontracting Costs'!O:O,"&lt;&gt;Error")</f>
        <v>0</v>
      </c>
      <c r="H47" s="262"/>
      <c r="I47" s="64">
        <f t="shared" si="4"/>
        <v>0</v>
      </c>
    </row>
    <row r="48" spans="2:9" x14ac:dyDescent="0.35">
      <c r="B48" s="171" t="s">
        <v>111</v>
      </c>
      <c r="C48" s="63">
        <f>SUMIFS('1. Staff costs'!N:N,'1. Staff costs'!C:C,B48,'1. Staff costs'!B:B,$C$25,'1. Staff costs'!O:O,"&lt;&gt;Error")+SUMIFS('2-3. Travel Costs&amp;Costs of Stay'!Q:Q,'2-3. Travel Costs&amp;Costs of Stay'!C:C,B48,'2-3. Travel Costs&amp;Costs of Stay'!B:B,$C$25,'2-3. Travel Costs&amp;Costs of Stay'!R:R,"&lt;&gt;Error")+SUMIFS('4. Equipment Costs'!N:N,'4. Equipment Costs'!C:C,B48,'4. Equipment Costs'!B:B,$C$25,'4. Equipment Costs'!O:O,"&lt;&gt;Error")+SUMIFS('5. Subcontracting Costs'!N:N,'5. Subcontracting Costs'!C:C,B48,'5. Subcontracting Costs'!B:B,$C$25,'5. Subcontracting Costs'!O:O,"&lt;&gt;Error")</f>
        <v>0</v>
      </c>
      <c r="D48" s="63">
        <f>SUMIFS('1. Staff costs'!N:N,'1. Staff costs'!C:C,B48,'1. Staff costs'!B:B,$D$25,'1. Staff costs'!O:O,"&lt;&gt;Error")+SUMIFS('2-3. Travel Costs&amp;Costs of Stay'!Q:Q,'2-3. Travel Costs&amp;Costs of Stay'!C:C,B48,'2-3. Travel Costs&amp;Costs of Stay'!B:B,$D$25,'2-3. Travel Costs&amp;Costs of Stay'!R:R,"&lt;&gt;Error")+SUMIFS('4. Equipment Costs'!N:N,'4. Equipment Costs'!C:C,B48,'4. Equipment Costs'!B:B,$D$25,'4. Equipment Costs'!O:O,"&lt;&gt;Error")+SUMIFS('5. Subcontracting Costs'!N:N,'5. Subcontracting Costs'!C:C,B48,'5. Subcontracting Costs'!B:B,$D$25,'5. Subcontracting Costs'!O:O,"&lt;&gt;Error")</f>
        <v>0</v>
      </c>
      <c r="E48" s="63">
        <f>SUMIFS('1. Staff costs'!N:N,'1. Staff costs'!C:C,B48,'1. Staff costs'!B:B,$E$25,'1. Staff costs'!O:O,"&lt;&gt;Error")+SUMIFS('2-3. Travel Costs&amp;Costs of Stay'!Q:Q,'2-3. Travel Costs&amp;Costs of Stay'!C:C,B48,'2-3. Travel Costs&amp;Costs of Stay'!B:B,$E$25,'2-3. Travel Costs&amp;Costs of Stay'!R:R,"&lt;&gt;Error")+SUMIFS('4. Equipment Costs'!N:N,'4. Equipment Costs'!C:C,B48,'4. Equipment Costs'!B:B,$E$25,'4. Equipment Costs'!O:O,"&lt;&gt;Error")+SUMIFS('5. Subcontracting Costs'!N:N,'5. Subcontracting Costs'!C:C,B48,'5. Subcontracting Costs'!B:B,$E$25,'5. Subcontracting Costs'!O:O,"&lt;&gt;Error")</f>
        <v>0</v>
      </c>
      <c r="F48" s="63">
        <f>SUMIFS('1. Staff costs'!N:N,'1. Staff costs'!C:C,B48,'1. Staff costs'!B:B,$F$25,'1. Staff costs'!O:O,"&lt;&gt;Error")+SUMIFS('2-3. Travel Costs&amp;Costs of Stay'!Q:Q,'2-3. Travel Costs&amp;Costs of Stay'!C:C,B48,'2-3. Travel Costs&amp;Costs of Stay'!B:B,$F$25,'2-3. Travel Costs&amp;Costs of Stay'!R:R,"&lt;&gt;Error")+SUMIFS('4. Equipment Costs'!N:N,'4. Equipment Costs'!C:C,B48,'4. Equipment Costs'!B:B,$F$25,'4. Equipment Costs'!O:O,"&lt;&gt;Error")+SUMIFS('5. Subcontracting Costs'!N:N,'5. Subcontracting Costs'!C:C,B48,'5. Subcontracting Costs'!B:B,$F$25,'5. Subcontracting Costs'!O:O,"&lt;&gt;Error")</f>
        <v>0</v>
      </c>
      <c r="G48" s="63">
        <f>SUMIFS('1. Staff costs'!N:N,'1. Staff costs'!C:C,B48,'1. Staff costs'!B:B,$G$25,'1. Staff costs'!O:O,"&lt;&gt;Error")+SUMIFS('2-3. Travel Costs&amp;Costs of Stay'!Q:Q,'2-3. Travel Costs&amp;Costs of Stay'!C:C,B48,'2-3. Travel Costs&amp;Costs of Stay'!B:B,$G$25,'2-3. Travel Costs&amp;Costs of Stay'!R:R,"&lt;&gt;Error")+SUMIFS('4. Equipment Costs'!N:N,'4. Equipment Costs'!C:C,B48,'4. Equipment Costs'!B:B,$G$25,'4. Equipment Costs'!O:O,"&lt;&gt;Error")+SUMIFS('5. Subcontracting Costs'!N:N,'5. Subcontracting Costs'!C:C,B48,'5. Subcontracting Costs'!B:B,$G$25,'5. Subcontracting Costs'!O:O,"&lt;&gt;Error")</f>
        <v>0</v>
      </c>
      <c r="H48" s="262"/>
      <c r="I48" s="64">
        <f t="shared" si="4"/>
        <v>0</v>
      </c>
    </row>
    <row r="49" spans="2:9" x14ac:dyDescent="0.35">
      <c r="B49" s="171" t="s">
        <v>112</v>
      </c>
      <c r="C49" s="63">
        <f>SUMIFS('1. Staff costs'!N:N,'1. Staff costs'!C:C,B49,'1. Staff costs'!B:B,$C$25,'1. Staff costs'!O:O,"&lt;&gt;Error")+SUMIFS('2-3. Travel Costs&amp;Costs of Stay'!Q:Q,'2-3. Travel Costs&amp;Costs of Stay'!C:C,B49,'2-3. Travel Costs&amp;Costs of Stay'!B:B,$C$25,'2-3. Travel Costs&amp;Costs of Stay'!R:R,"&lt;&gt;Error")+SUMIFS('4. Equipment Costs'!N:N,'4. Equipment Costs'!C:C,B49,'4. Equipment Costs'!B:B,$C$25,'4. Equipment Costs'!O:O,"&lt;&gt;Error")+SUMIFS('5. Subcontracting Costs'!N:N,'5. Subcontracting Costs'!C:C,B49,'5. Subcontracting Costs'!B:B,$C$25,'5. Subcontracting Costs'!O:O,"&lt;&gt;Error")</f>
        <v>0</v>
      </c>
      <c r="D49" s="63">
        <f>SUMIFS('1. Staff costs'!N:N,'1. Staff costs'!C:C,B49,'1. Staff costs'!B:B,$D$25,'1. Staff costs'!O:O,"&lt;&gt;Error")+SUMIFS('2-3. Travel Costs&amp;Costs of Stay'!Q:Q,'2-3. Travel Costs&amp;Costs of Stay'!C:C,B49,'2-3. Travel Costs&amp;Costs of Stay'!B:B,$D$25,'2-3. Travel Costs&amp;Costs of Stay'!R:R,"&lt;&gt;Error")+SUMIFS('4. Equipment Costs'!N:N,'4. Equipment Costs'!C:C,B49,'4. Equipment Costs'!B:B,$D$25,'4. Equipment Costs'!O:O,"&lt;&gt;Error")+SUMIFS('5. Subcontracting Costs'!N:N,'5. Subcontracting Costs'!C:C,B49,'5. Subcontracting Costs'!B:B,$D$25,'5. Subcontracting Costs'!O:O,"&lt;&gt;Error")</f>
        <v>0</v>
      </c>
      <c r="E49" s="63">
        <f>SUMIFS('1. Staff costs'!N:N,'1. Staff costs'!C:C,B49,'1. Staff costs'!B:B,$E$25,'1. Staff costs'!O:O,"&lt;&gt;Error")+SUMIFS('2-3. Travel Costs&amp;Costs of Stay'!Q:Q,'2-3. Travel Costs&amp;Costs of Stay'!C:C,B49,'2-3. Travel Costs&amp;Costs of Stay'!B:B,$E$25,'2-3. Travel Costs&amp;Costs of Stay'!R:R,"&lt;&gt;Error")+SUMIFS('4. Equipment Costs'!N:N,'4. Equipment Costs'!C:C,B49,'4. Equipment Costs'!B:B,$E$25,'4. Equipment Costs'!O:O,"&lt;&gt;Error")+SUMIFS('5. Subcontracting Costs'!N:N,'5. Subcontracting Costs'!C:C,B49,'5. Subcontracting Costs'!B:B,$E$25,'5. Subcontracting Costs'!O:O,"&lt;&gt;Error")</f>
        <v>0</v>
      </c>
      <c r="F49" s="63">
        <f>SUMIFS('1. Staff costs'!N:N,'1. Staff costs'!C:C,B49,'1. Staff costs'!B:B,$F$25,'1. Staff costs'!O:O,"&lt;&gt;Error")+SUMIFS('2-3. Travel Costs&amp;Costs of Stay'!Q:Q,'2-3. Travel Costs&amp;Costs of Stay'!C:C,B49,'2-3. Travel Costs&amp;Costs of Stay'!B:B,$F$25,'2-3. Travel Costs&amp;Costs of Stay'!R:R,"&lt;&gt;Error")+SUMIFS('4. Equipment Costs'!N:N,'4. Equipment Costs'!C:C,B49,'4. Equipment Costs'!B:B,$F$25,'4. Equipment Costs'!O:O,"&lt;&gt;Error")+SUMIFS('5. Subcontracting Costs'!N:N,'5. Subcontracting Costs'!C:C,B49,'5. Subcontracting Costs'!B:B,$F$25,'5. Subcontracting Costs'!O:O,"&lt;&gt;Error")</f>
        <v>0</v>
      </c>
      <c r="G49" s="63">
        <f>SUMIFS('1. Staff costs'!N:N,'1. Staff costs'!C:C,B49,'1. Staff costs'!B:B,$G$25,'1. Staff costs'!O:O,"&lt;&gt;Error")+SUMIFS('2-3. Travel Costs&amp;Costs of Stay'!Q:Q,'2-3. Travel Costs&amp;Costs of Stay'!C:C,B49,'2-3. Travel Costs&amp;Costs of Stay'!B:B,$G$25,'2-3. Travel Costs&amp;Costs of Stay'!R:R,"&lt;&gt;Error")+SUMIFS('4. Equipment Costs'!N:N,'4. Equipment Costs'!C:C,B49,'4. Equipment Costs'!B:B,$G$25,'4. Equipment Costs'!O:O,"&lt;&gt;Error")+SUMIFS('5. Subcontracting Costs'!N:N,'5. Subcontracting Costs'!C:C,B49,'5. Subcontracting Costs'!B:B,$G$25,'5. Subcontracting Costs'!O:O,"&lt;&gt;Error")</f>
        <v>0</v>
      </c>
      <c r="H49" s="262"/>
      <c r="I49" s="64">
        <f t="shared" si="4"/>
        <v>0</v>
      </c>
    </row>
    <row r="50" spans="2:9" x14ac:dyDescent="0.35">
      <c r="B50" s="171" t="s">
        <v>113</v>
      </c>
      <c r="C50" s="63">
        <f>SUMIFS('1. Staff costs'!N:N,'1. Staff costs'!C:C,B50,'1. Staff costs'!B:B,$C$25,'1. Staff costs'!O:O,"&lt;&gt;Error")+SUMIFS('2-3. Travel Costs&amp;Costs of Stay'!Q:Q,'2-3. Travel Costs&amp;Costs of Stay'!C:C,B50,'2-3. Travel Costs&amp;Costs of Stay'!B:B,$C$25,'2-3. Travel Costs&amp;Costs of Stay'!R:R,"&lt;&gt;Error")+SUMIFS('4. Equipment Costs'!N:N,'4. Equipment Costs'!C:C,B50,'4. Equipment Costs'!B:B,$C$25,'4. Equipment Costs'!O:O,"&lt;&gt;Error")+SUMIFS('5. Subcontracting Costs'!N:N,'5. Subcontracting Costs'!C:C,B50,'5. Subcontracting Costs'!B:B,$C$25,'5. Subcontracting Costs'!O:O,"&lt;&gt;Error")</f>
        <v>0</v>
      </c>
      <c r="D50" s="63">
        <f>SUMIFS('1. Staff costs'!N:N,'1. Staff costs'!C:C,B50,'1. Staff costs'!B:B,$D$25,'1. Staff costs'!O:O,"&lt;&gt;Error")+SUMIFS('2-3. Travel Costs&amp;Costs of Stay'!Q:Q,'2-3. Travel Costs&amp;Costs of Stay'!C:C,B50,'2-3. Travel Costs&amp;Costs of Stay'!B:B,$D$25,'2-3. Travel Costs&amp;Costs of Stay'!R:R,"&lt;&gt;Error")+SUMIFS('4. Equipment Costs'!N:N,'4. Equipment Costs'!C:C,B50,'4. Equipment Costs'!B:B,$D$25,'4. Equipment Costs'!O:O,"&lt;&gt;Error")+SUMIFS('5. Subcontracting Costs'!N:N,'5. Subcontracting Costs'!C:C,B50,'5. Subcontracting Costs'!B:B,$D$25,'5. Subcontracting Costs'!O:O,"&lt;&gt;Error")</f>
        <v>0</v>
      </c>
      <c r="E50" s="63">
        <f>SUMIFS('1. Staff costs'!N:N,'1. Staff costs'!C:C,B50,'1. Staff costs'!B:B,$E$25,'1. Staff costs'!O:O,"&lt;&gt;Error")+SUMIFS('2-3. Travel Costs&amp;Costs of Stay'!Q:Q,'2-3. Travel Costs&amp;Costs of Stay'!C:C,B50,'2-3. Travel Costs&amp;Costs of Stay'!B:B,$E$25,'2-3. Travel Costs&amp;Costs of Stay'!R:R,"&lt;&gt;Error")+SUMIFS('4. Equipment Costs'!N:N,'4. Equipment Costs'!C:C,B50,'4. Equipment Costs'!B:B,$E$25,'4. Equipment Costs'!O:O,"&lt;&gt;Error")+SUMIFS('5. Subcontracting Costs'!N:N,'5. Subcontracting Costs'!C:C,B50,'5. Subcontracting Costs'!B:B,$E$25,'5. Subcontracting Costs'!O:O,"&lt;&gt;Error")</f>
        <v>0</v>
      </c>
      <c r="F50" s="63">
        <f>SUMIFS('1. Staff costs'!N:N,'1. Staff costs'!C:C,B50,'1. Staff costs'!B:B,$F$25,'1. Staff costs'!O:O,"&lt;&gt;Error")+SUMIFS('2-3. Travel Costs&amp;Costs of Stay'!Q:Q,'2-3. Travel Costs&amp;Costs of Stay'!C:C,B50,'2-3. Travel Costs&amp;Costs of Stay'!B:B,$F$25,'2-3. Travel Costs&amp;Costs of Stay'!R:R,"&lt;&gt;Error")+SUMIFS('4. Equipment Costs'!N:N,'4. Equipment Costs'!C:C,B50,'4. Equipment Costs'!B:B,$F$25,'4. Equipment Costs'!O:O,"&lt;&gt;Error")+SUMIFS('5. Subcontracting Costs'!N:N,'5. Subcontracting Costs'!C:C,B50,'5. Subcontracting Costs'!B:B,$F$25,'5. Subcontracting Costs'!O:O,"&lt;&gt;Error")</f>
        <v>0</v>
      </c>
      <c r="G50" s="63">
        <f>SUMIFS('1. Staff costs'!N:N,'1. Staff costs'!C:C,B50,'1. Staff costs'!B:B,$G$25,'1. Staff costs'!O:O,"&lt;&gt;Error")+SUMIFS('2-3. Travel Costs&amp;Costs of Stay'!Q:Q,'2-3. Travel Costs&amp;Costs of Stay'!C:C,B50,'2-3. Travel Costs&amp;Costs of Stay'!B:B,$G$25,'2-3. Travel Costs&amp;Costs of Stay'!R:R,"&lt;&gt;Error")+SUMIFS('4. Equipment Costs'!N:N,'4. Equipment Costs'!C:C,B50,'4. Equipment Costs'!B:B,$G$25,'4. Equipment Costs'!O:O,"&lt;&gt;Error")+SUMIFS('5. Subcontracting Costs'!N:N,'5. Subcontracting Costs'!C:C,B50,'5. Subcontracting Costs'!B:B,$G$25,'5. Subcontracting Costs'!O:O,"&lt;&gt;Error")</f>
        <v>0</v>
      </c>
      <c r="H50" s="262"/>
      <c r="I50" s="64">
        <f t="shared" si="4"/>
        <v>0</v>
      </c>
    </row>
    <row r="51" spans="2:9" x14ac:dyDescent="0.35">
      <c r="B51" s="171" t="s">
        <v>114</v>
      </c>
      <c r="C51" s="63">
        <f>SUMIFS('1. Staff costs'!N:N,'1. Staff costs'!C:C,B51,'1. Staff costs'!B:B,$C$25,'1. Staff costs'!O:O,"&lt;&gt;Error")+SUMIFS('2-3. Travel Costs&amp;Costs of Stay'!Q:Q,'2-3. Travel Costs&amp;Costs of Stay'!C:C,B51,'2-3. Travel Costs&amp;Costs of Stay'!B:B,$C$25,'2-3. Travel Costs&amp;Costs of Stay'!R:R,"&lt;&gt;Error")+SUMIFS('4. Equipment Costs'!N:N,'4. Equipment Costs'!C:C,B51,'4. Equipment Costs'!B:B,$C$25,'4. Equipment Costs'!O:O,"&lt;&gt;Error")+SUMIFS('5. Subcontracting Costs'!N:N,'5. Subcontracting Costs'!C:C,B51,'5. Subcontracting Costs'!B:B,$C$25,'5. Subcontracting Costs'!O:O,"&lt;&gt;Error")</f>
        <v>0</v>
      </c>
      <c r="D51" s="63">
        <f>SUMIFS('1. Staff costs'!N:N,'1. Staff costs'!C:C,B51,'1. Staff costs'!B:B,$D$25,'1. Staff costs'!O:O,"&lt;&gt;Error")+SUMIFS('2-3. Travel Costs&amp;Costs of Stay'!Q:Q,'2-3. Travel Costs&amp;Costs of Stay'!C:C,B51,'2-3. Travel Costs&amp;Costs of Stay'!B:B,$D$25,'2-3. Travel Costs&amp;Costs of Stay'!R:R,"&lt;&gt;Error")+SUMIFS('4. Equipment Costs'!N:N,'4. Equipment Costs'!C:C,B51,'4. Equipment Costs'!B:B,$D$25,'4. Equipment Costs'!O:O,"&lt;&gt;Error")+SUMIFS('5. Subcontracting Costs'!N:N,'5. Subcontracting Costs'!C:C,B51,'5. Subcontracting Costs'!B:B,$D$25,'5. Subcontracting Costs'!O:O,"&lt;&gt;Error")</f>
        <v>0</v>
      </c>
      <c r="E51" s="63">
        <f>SUMIFS('1. Staff costs'!N:N,'1. Staff costs'!C:C,B51,'1. Staff costs'!B:B,$E$25,'1. Staff costs'!O:O,"&lt;&gt;Error")+SUMIFS('2-3. Travel Costs&amp;Costs of Stay'!Q:Q,'2-3. Travel Costs&amp;Costs of Stay'!C:C,B51,'2-3. Travel Costs&amp;Costs of Stay'!B:B,$E$25,'2-3. Travel Costs&amp;Costs of Stay'!R:R,"&lt;&gt;Error")+SUMIFS('4. Equipment Costs'!N:N,'4. Equipment Costs'!C:C,B51,'4. Equipment Costs'!B:B,$E$25,'4. Equipment Costs'!O:O,"&lt;&gt;Error")+SUMIFS('5. Subcontracting Costs'!N:N,'5. Subcontracting Costs'!C:C,B51,'5. Subcontracting Costs'!B:B,$E$25,'5. Subcontracting Costs'!O:O,"&lt;&gt;Error")</f>
        <v>0</v>
      </c>
      <c r="F51" s="63">
        <f>SUMIFS('1. Staff costs'!N:N,'1. Staff costs'!C:C,B51,'1. Staff costs'!B:B,$F$25,'1. Staff costs'!O:O,"&lt;&gt;Error")+SUMIFS('2-3. Travel Costs&amp;Costs of Stay'!Q:Q,'2-3. Travel Costs&amp;Costs of Stay'!C:C,B51,'2-3. Travel Costs&amp;Costs of Stay'!B:B,$F$25,'2-3. Travel Costs&amp;Costs of Stay'!R:R,"&lt;&gt;Error")+SUMIFS('4. Equipment Costs'!N:N,'4. Equipment Costs'!C:C,B51,'4. Equipment Costs'!B:B,$F$25,'4. Equipment Costs'!O:O,"&lt;&gt;Error")+SUMIFS('5. Subcontracting Costs'!N:N,'5. Subcontracting Costs'!C:C,B51,'5. Subcontracting Costs'!B:B,$F$25,'5. Subcontracting Costs'!O:O,"&lt;&gt;Error")</f>
        <v>0</v>
      </c>
      <c r="G51" s="63">
        <f>SUMIFS('1. Staff costs'!N:N,'1. Staff costs'!C:C,B51,'1. Staff costs'!B:B,$G$25,'1. Staff costs'!O:O,"&lt;&gt;Error")+SUMIFS('2-3. Travel Costs&amp;Costs of Stay'!Q:Q,'2-3. Travel Costs&amp;Costs of Stay'!C:C,B51,'2-3. Travel Costs&amp;Costs of Stay'!B:B,$G$25,'2-3. Travel Costs&amp;Costs of Stay'!R:R,"&lt;&gt;Error")+SUMIFS('4. Equipment Costs'!N:N,'4. Equipment Costs'!C:C,B51,'4. Equipment Costs'!B:B,$G$25,'4. Equipment Costs'!O:O,"&lt;&gt;Error")+SUMIFS('5. Subcontracting Costs'!N:N,'5. Subcontracting Costs'!C:C,B51,'5. Subcontracting Costs'!B:B,$G$25,'5. Subcontracting Costs'!O:O,"&lt;&gt;Error")</f>
        <v>0</v>
      </c>
      <c r="H51" s="262"/>
      <c r="I51" s="64">
        <f t="shared" si="4"/>
        <v>0</v>
      </c>
    </row>
    <row r="52" spans="2:9" x14ac:dyDescent="0.35">
      <c r="B52" s="171" t="s">
        <v>115</v>
      </c>
      <c r="C52" s="63">
        <f>SUMIFS('1. Staff costs'!N:N,'1. Staff costs'!C:C,B52,'1. Staff costs'!B:B,$C$25,'1. Staff costs'!O:O,"&lt;&gt;Error")+SUMIFS('2-3. Travel Costs&amp;Costs of Stay'!Q:Q,'2-3. Travel Costs&amp;Costs of Stay'!C:C,B52,'2-3. Travel Costs&amp;Costs of Stay'!B:B,$C$25,'2-3. Travel Costs&amp;Costs of Stay'!R:R,"&lt;&gt;Error")+SUMIFS('4. Equipment Costs'!N:N,'4. Equipment Costs'!C:C,B52,'4. Equipment Costs'!B:B,$C$25,'4. Equipment Costs'!O:O,"&lt;&gt;Error")+SUMIFS('5. Subcontracting Costs'!N:N,'5. Subcontracting Costs'!C:C,B52,'5. Subcontracting Costs'!B:B,$C$25,'5. Subcontracting Costs'!O:O,"&lt;&gt;Error")</f>
        <v>0</v>
      </c>
      <c r="D52" s="63">
        <f>SUMIFS('1. Staff costs'!N:N,'1. Staff costs'!C:C,B52,'1. Staff costs'!B:B,$D$25,'1. Staff costs'!O:O,"&lt;&gt;Error")+SUMIFS('2-3. Travel Costs&amp;Costs of Stay'!Q:Q,'2-3. Travel Costs&amp;Costs of Stay'!C:C,B52,'2-3. Travel Costs&amp;Costs of Stay'!B:B,$D$25,'2-3. Travel Costs&amp;Costs of Stay'!R:R,"&lt;&gt;Error")+SUMIFS('4. Equipment Costs'!N:N,'4. Equipment Costs'!C:C,B52,'4. Equipment Costs'!B:B,$D$25,'4. Equipment Costs'!O:O,"&lt;&gt;Error")+SUMIFS('5. Subcontracting Costs'!N:N,'5. Subcontracting Costs'!C:C,B52,'5. Subcontracting Costs'!B:B,$D$25,'5. Subcontracting Costs'!O:O,"&lt;&gt;Error")</f>
        <v>0</v>
      </c>
      <c r="E52" s="63">
        <f>SUMIFS('1. Staff costs'!N:N,'1. Staff costs'!C:C,B52,'1. Staff costs'!B:B,$E$25,'1. Staff costs'!O:O,"&lt;&gt;Error")+SUMIFS('2-3. Travel Costs&amp;Costs of Stay'!Q:Q,'2-3. Travel Costs&amp;Costs of Stay'!C:C,B52,'2-3. Travel Costs&amp;Costs of Stay'!B:B,$E$25,'2-3. Travel Costs&amp;Costs of Stay'!R:R,"&lt;&gt;Error")+SUMIFS('4. Equipment Costs'!N:N,'4. Equipment Costs'!C:C,B52,'4. Equipment Costs'!B:B,$E$25,'4. Equipment Costs'!O:O,"&lt;&gt;Error")+SUMIFS('5. Subcontracting Costs'!N:N,'5. Subcontracting Costs'!C:C,B52,'5. Subcontracting Costs'!B:B,$E$25,'5. Subcontracting Costs'!O:O,"&lt;&gt;Error")</f>
        <v>0</v>
      </c>
      <c r="F52" s="63">
        <f>SUMIFS('1. Staff costs'!N:N,'1. Staff costs'!C:C,B52,'1. Staff costs'!B:B,$F$25,'1. Staff costs'!O:O,"&lt;&gt;Error")+SUMIFS('2-3. Travel Costs&amp;Costs of Stay'!Q:Q,'2-3. Travel Costs&amp;Costs of Stay'!C:C,B52,'2-3. Travel Costs&amp;Costs of Stay'!B:B,$F$25,'2-3. Travel Costs&amp;Costs of Stay'!R:R,"&lt;&gt;Error")+SUMIFS('4. Equipment Costs'!N:N,'4. Equipment Costs'!C:C,B52,'4. Equipment Costs'!B:B,$F$25,'4. Equipment Costs'!O:O,"&lt;&gt;Error")+SUMIFS('5. Subcontracting Costs'!N:N,'5. Subcontracting Costs'!C:C,B52,'5. Subcontracting Costs'!B:B,$F$25,'5. Subcontracting Costs'!O:O,"&lt;&gt;Error")</f>
        <v>0</v>
      </c>
      <c r="G52" s="63">
        <f>SUMIFS('1. Staff costs'!N:N,'1. Staff costs'!C:C,B52,'1. Staff costs'!B:B,$G$25,'1. Staff costs'!O:O,"&lt;&gt;Error")+SUMIFS('2-3. Travel Costs&amp;Costs of Stay'!Q:Q,'2-3. Travel Costs&amp;Costs of Stay'!C:C,B52,'2-3. Travel Costs&amp;Costs of Stay'!B:B,$G$25,'2-3. Travel Costs&amp;Costs of Stay'!R:R,"&lt;&gt;Error")+SUMIFS('4. Equipment Costs'!N:N,'4. Equipment Costs'!C:C,B52,'4. Equipment Costs'!B:B,$G$25,'4. Equipment Costs'!O:O,"&lt;&gt;Error")+SUMIFS('5. Subcontracting Costs'!N:N,'5. Subcontracting Costs'!C:C,B52,'5. Subcontracting Costs'!B:B,$G$25,'5. Subcontracting Costs'!O:O,"&lt;&gt;Error")</f>
        <v>0</v>
      </c>
      <c r="H52" s="262"/>
      <c r="I52" s="64">
        <f t="shared" si="4"/>
        <v>0</v>
      </c>
    </row>
    <row r="53" spans="2:9" x14ac:dyDescent="0.35">
      <c r="B53" s="171" t="s">
        <v>116</v>
      </c>
      <c r="C53" s="63">
        <f>SUMIFS('1. Staff costs'!N:N,'1. Staff costs'!C:C,B53,'1. Staff costs'!B:B,$C$25,'1. Staff costs'!O:O,"&lt;&gt;Error")+SUMIFS('2-3. Travel Costs&amp;Costs of Stay'!Q:Q,'2-3. Travel Costs&amp;Costs of Stay'!C:C,B53,'2-3. Travel Costs&amp;Costs of Stay'!B:B,$C$25,'2-3. Travel Costs&amp;Costs of Stay'!R:R,"&lt;&gt;Error")+SUMIFS('4. Equipment Costs'!N:N,'4. Equipment Costs'!C:C,B53,'4. Equipment Costs'!B:B,$C$25,'4. Equipment Costs'!O:O,"&lt;&gt;Error")+SUMIFS('5. Subcontracting Costs'!N:N,'5. Subcontracting Costs'!C:C,B53,'5. Subcontracting Costs'!B:B,$C$25,'5. Subcontracting Costs'!O:O,"&lt;&gt;Error")</f>
        <v>0</v>
      </c>
      <c r="D53" s="63">
        <f>SUMIFS('1. Staff costs'!N:N,'1. Staff costs'!C:C,B53,'1. Staff costs'!B:B,$D$25,'1. Staff costs'!O:O,"&lt;&gt;Error")+SUMIFS('2-3. Travel Costs&amp;Costs of Stay'!Q:Q,'2-3. Travel Costs&amp;Costs of Stay'!C:C,B53,'2-3. Travel Costs&amp;Costs of Stay'!B:B,$D$25,'2-3. Travel Costs&amp;Costs of Stay'!R:R,"&lt;&gt;Error")+SUMIFS('4. Equipment Costs'!N:N,'4. Equipment Costs'!C:C,B53,'4. Equipment Costs'!B:B,$D$25,'4. Equipment Costs'!O:O,"&lt;&gt;Error")+SUMIFS('5. Subcontracting Costs'!N:N,'5. Subcontracting Costs'!C:C,B53,'5. Subcontracting Costs'!B:B,$D$25,'5. Subcontracting Costs'!O:O,"&lt;&gt;Error")</f>
        <v>0</v>
      </c>
      <c r="E53" s="63">
        <f>SUMIFS('1. Staff costs'!N:N,'1. Staff costs'!C:C,B53,'1. Staff costs'!B:B,$E$25,'1. Staff costs'!O:O,"&lt;&gt;Error")+SUMIFS('2-3. Travel Costs&amp;Costs of Stay'!Q:Q,'2-3. Travel Costs&amp;Costs of Stay'!C:C,B53,'2-3. Travel Costs&amp;Costs of Stay'!B:B,$E$25,'2-3. Travel Costs&amp;Costs of Stay'!R:R,"&lt;&gt;Error")+SUMIFS('4. Equipment Costs'!N:N,'4. Equipment Costs'!C:C,B53,'4. Equipment Costs'!B:B,$E$25,'4. Equipment Costs'!O:O,"&lt;&gt;Error")+SUMIFS('5. Subcontracting Costs'!N:N,'5. Subcontracting Costs'!C:C,B53,'5. Subcontracting Costs'!B:B,$E$25,'5. Subcontracting Costs'!O:O,"&lt;&gt;Error")</f>
        <v>0</v>
      </c>
      <c r="F53" s="63">
        <f>SUMIFS('1. Staff costs'!N:N,'1. Staff costs'!C:C,B53,'1. Staff costs'!B:B,$F$25,'1. Staff costs'!O:O,"&lt;&gt;Error")+SUMIFS('2-3. Travel Costs&amp;Costs of Stay'!Q:Q,'2-3. Travel Costs&amp;Costs of Stay'!C:C,B53,'2-3. Travel Costs&amp;Costs of Stay'!B:B,$F$25,'2-3. Travel Costs&amp;Costs of Stay'!R:R,"&lt;&gt;Error")+SUMIFS('4. Equipment Costs'!N:N,'4. Equipment Costs'!C:C,B53,'4. Equipment Costs'!B:B,$F$25,'4. Equipment Costs'!O:O,"&lt;&gt;Error")+SUMIFS('5. Subcontracting Costs'!N:N,'5. Subcontracting Costs'!C:C,B53,'5. Subcontracting Costs'!B:B,$F$25,'5. Subcontracting Costs'!O:O,"&lt;&gt;Error")</f>
        <v>0</v>
      </c>
      <c r="G53" s="63">
        <f>SUMIFS('1. Staff costs'!N:N,'1. Staff costs'!C:C,B53,'1. Staff costs'!B:B,$G$25,'1. Staff costs'!O:O,"&lt;&gt;Error")+SUMIFS('2-3. Travel Costs&amp;Costs of Stay'!Q:Q,'2-3. Travel Costs&amp;Costs of Stay'!C:C,B53,'2-3. Travel Costs&amp;Costs of Stay'!B:B,$G$25,'2-3. Travel Costs&amp;Costs of Stay'!R:R,"&lt;&gt;Error")+SUMIFS('4. Equipment Costs'!N:N,'4. Equipment Costs'!C:C,B53,'4. Equipment Costs'!B:B,$G$25,'4. Equipment Costs'!O:O,"&lt;&gt;Error")+SUMIFS('5. Subcontracting Costs'!N:N,'5. Subcontracting Costs'!C:C,B53,'5. Subcontracting Costs'!B:B,$G$25,'5. Subcontracting Costs'!O:O,"&lt;&gt;Error")</f>
        <v>0</v>
      </c>
      <c r="H53" s="262"/>
      <c r="I53" s="64">
        <f t="shared" si="4"/>
        <v>0</v>
      </c>
    </row>
    <row r="54" spans="2:9" x14ac:dyDescent="0.35">
      <c r="B54" s="171" t="s">
        <v>117</v>
      </c>
      <c r="C54" s="63">
        <f>SUMIFS('1. Staff costs'!N:N,'1. Staff costs'!C:C,B54,'1. Staff costs'!B:B,$C$25,'1. Staff costs'!O:O,"&lt;&gt;Error")+SUMIFS('2-3. Travel Costs&amp;Costs of Stay'!Q:Q,'2-3. Travel Costs&amp;Costs of Stay'!C:C,B54,'2-3. Travel Costs&amp;Costs of Stay'!B:B,$C$25,'2-3. Travel Costs&amp;Costs of Stay'!R:R,"&lt;&gt;Error")+SUMIFS('4. Equipment Costs'!N:N,'4. Equipment Costs'!C:C,B54,'4. Equipment Costs'!B:B,$C$25,'4. Equipment Costs'!O:O,"&lt;&gt;Error")+SUMIFS('5. Subcontracting Costs'!N:N,'5. Subcontracting Costs'!C:C,B54,'5. Subcontracting Costs'!B:B,$C$25,'5. Subcontracting Costs'!O:O,"&lt;&gt;Error")</f>
        <v>0</v>
      </c>
      <c r="D54" s="63">
        <f>SUMIFS('1. Staff costs'!N:N,'1. Staff costs'!C:C,B54,'1. Staff costs'!B:B,$D$25,'1. Staff costs'!O:O,"&lt;&gt;Error")+SUMIFS('2-3. Travel Costs&amp;Costs of Stay'!Q:Q,'2-3. Travel Costs&amp;Costs of Stay'!C:C,B54,'2-3. Travel Costs&amp;Costs of Stay'!B:B,$D$25,'2-3. Travel Costs&amp;Costs of Stay'!R:R,"&lt;&gt;Error")+SUMIFS('4. Equipment Costs'!N:N,'4. Equipment Costs'!C:C,B54,'4. Equipment Costs'!B:B,$D$25,'4. Equipment Costs'!O:O,"&lt;&gt;Error")+SUMIFS('5. Subcontracting Costs'!N:N,'5. Subcontracting Costs'!C:C,B54,'5. Subcontracting Costs'!B:B,$D$25,'5. Subcontracting Costs'!O:O,"&lt;&gt;Error")</f>
        <v>0</v>
      </c>
      <c r="E54" s="63">
        <f>SUMIFS('1. Staff costs'!N:N,'1. Staff costs'!C:C,B54,'1. Staff costs'!B:B,$E$25,'1. Staff costs'!O:O,"&lt;&gt;Error")+SUMIFS('2-3. Travel Costs&amp;Costs of Stay'!Q:Q,'2-3. Travel Costs&amp;Costs of Stay'!C:C,B54,'2-3. Travel Costs&amp;Costs of Stay'!B:B,$E$25,'2-3. Travel Costs&amp;Costs of Stay'!R:R,"&lt;&gt;Error")+SUMIFS('4. Equipment Costs'!N:N,'4. Equipment Costs'!C:C,B54,'4. Equipment Costs'!B:B,$E$25,'4. Equipment Costs'!O:O,"&lt;&gt;Error")+SUMIFS('5. Subcontracting Costs'!N:N,'5. Subcontracting Costs'!C:C,B54,'5. Subcontracting Costs'!B:B,$E$25,'5. Subcontracting Costs'!O:O,"&lt;&gt;Error")</f>
        <v>0</v>
      </c>
      <c r="F54" s="63">
        <f>SUMIFS('1. Staff costs'!N:N,'1. Staff costs'!C:C,B54,'1. Staff costs'!B:B,$F$25,'1. Staff costs'!O:O,"&lt;&gt;Error")+SUMIFS('2-3. Travel Costs&amp;Costs of Stay'!Q:Q,'2-3. Travel Costs&amp;Costs of Stay'!C:C,B54,'2-3. Travel Costs&amp;Costs of Stay'!B:B,$F$25,'2-3. Travel Costs&amp;Costs of Stay'!R:R,"&lt;&gt;Error")+SUMIFS('4. Equipment Costs'!N:N,'4. Equipment Costs'!C:C,B54,'4. Equipment Costs'!B:B,$F$25,'4. Equipment Costs'!O:O,"&lt;&gt;Error")+SUMIFS('5. Subcontracting Costs'!N:N,'5. Subcontracting Costs'!C:C,B54,'5. Subcontracting Costs'!B:B,$F$25,'5. Subcontracting Costs'!O:O,"&lt;&gt;Error")</f>
        <v>0</v>
      </c>
      <c r="G54" s="63">
        <f>SUMIFS('1. Staff costs'!N:N,'1. Staff costs'!C:C,B54,'1. Staff costs'!B:B,$G$25,'1. Staff costs'!O:O,"&lt;&gt;Error")+SUMIFS('2-3. Travel Costs&amp;Costs of Stay'!Q:Q,'2-3. Travel Costs&amp;Costs of Stay'!C:C,B54,'2-3. Travel Costs&amp;Costs of Stay'!B:B,$G$25,'2-3. Travel Costs&amp;Costs of Stay'!R:R,"&lt;&gt;Error")+SUMIFS('4. Equipment Costs'!N:N,'4. Equipment Costs'!C:C,B54,'4. Equipment Costs'!B:B,$G$25,'4. Equipment Costs'!O:O,"&lt;&gt;Error")+SUMIFS('5. Subcontracting Costs'!N:N,'5. Subcontracting Costs'!C:C,B54,'5. Subcontracting Costs'!B:B,$G$25,'5. Subcontracting Costs'!O:O,"&lt;&gt;Error")</f>
        <v>0</v>
      </c>
      <c r="H54" s="262"/>
      <c r="I54" s="64">
        <f t="shared" si="4"/>
        <v>0</v>
      </c>
    </row>
    <row r="55" spans="2:9" x14ac:dyDescent="0.35">
      <c r="B55" s="171" t="s">
        <v>118</v>
      </c>
      <c r="C55" s="63">
        <f>SUMIFS('1. Staff costs'!N:N,'1. Staff costs'!C:C,B55,'1. Staff costs'!B:B,$C$25,'1. Staff costs'!O:O,"&lt;&gt;Error")+SUMIFS('2-3. Travel Costs&amp;Costs of Stay'!Q:Q,'2-3. Travel Costs&amp;Costs of Stay'!C:C,B55,'2-3. Travel Costs&amp;Costs of Stay'!B:B,$C$25,'2-3. Travel Costs&amp;Costs of Stay'!R:R,"&lt;&gt;Error")+SUMIFS('4. Equipment Costs'!N:N,'4. Equipment Costs'!C:C,B55,'4. Equipment Costs'!B:B,$C$25,'4. Equipment Costs'!O:O,"&lt;&gt;Error")+SUMIFS('5. Subcontracting Costs'!N:N,'5. Subcontracting Costs'!C:C,B55,'5. Subcontracting Costs'!B:B,$C$25,'5. Subcontracting Costs'!O:O,"&lt;&gt;Error")</f>
        <v>0</v>
      </c>
      <c r="D55" s="63">
        <f>SUMIFS('1. Staff costs'!N:N,'1. Staff costs'!C:C,B55,'1. Staff costs'!B:B,$D$25,'1. Staff costs'!O:O,"&lt;&gt;Error")+SUMIFS('2-3. Travel Costs&amp;Costs of Stay'!Q:Q,'2-3. Travel Costs&amp;Costs of Stay'!C:C,B55,'2-3. Travel Costs&amp;Costs of Stay'!B:B,$D$25,'2-3. Travel Costs&amp;Costs of Stay'!R:R,"&lt;&gt;Error")+SUMIFS('4. Equipment Costs'!N:N,'4. Equipment Costs'!C:C,B55,'4. Equipment Costs'!B:B,$D$25,'4. Equipment Costs'!O:O,"&lt;&gt;Error")+SUMIFS('5. Subcontracting Costs'!N:N,'5. Subcontracting Costs'!C:C,B55,'5. Subcontracting Costs'!B:B,$D$25,'5. Subcontracting Costs'!O:O,"&lt;&gt;Error")</f>
        <v>0</v>
      </c>
      <c r="E55" s="63">
        <f>SUMIFS('1. Staff costs'!N:N,'1. Staff costs'!C:C,B55,'1. Staff costs'!B:B,$E$25,'1. Staff costs'!O:O,"&lt;&gt;Error")+SUMIFS('2-3. Travel Costs&amp;Costs of Stay'!Q:Q,'2-3. Travel Costs&amp;Costs of Stay'!C:C,B55,'2-3. Travel Costs&amp;Costs of Stay'!B:B,$E$25,'2-3. Travel Costs&amp;Costs of Stay'!R:R,"&lt;&gt;Error")+SUMIFS('4. Equipment Costs'!N:N,'4. Equipment Costs'!C:C,B55,'4. Equipment Costs'!B:B,$E$25,'4. Equipment Costs'!O:O,"&lt;&gt;Error")+SUMIFS('5. Subcontracting Costs'!N:N,'5. Subcontracting Costs'!C:C,B55,'5. Subcontracting Costs'!B:B,$E$25,'5. Subcontracting Costs'!O:O,"&lt;&gt;Error")</f>
        <v>0</v>
      </c>
      <c r="F55" s="63">
        <f>SUMIFS('1. Staff costs'!N:N,'1. Staff costs'!C:C,B55,'1. Staff costs'!B:B,$F$25,'1. Staff costs'!O:O,"&lt;&gt;Error")+SUMIFS('2-3. Travel Costs&amp;Costs of Stay'!Q:Q,'2-3. Travel Costs&amp;Costs of Stay'!C:C,B55,'2-3. Travel Costs&amp;Costs of Stay'!B:B,$F$25,'2-3. Travel Costs&amp;Costs of Stay'!R:R,"&lt;&gt;Error")+SUMIFS('4. Equipment Costs'!N:N,'4. Equipment Costs'!C:C,B55,'4. Equipment Costs'!B:B,$F$25,'4. Equipment Costs'!O:O,"&lt;&gt;Error")+SUMIFS('5. Subcontracting Costs'!N:N,'5. Subcontracting Costs'!C:C,B55,'5. Subcontracting Costs'!B:B,$F$25,'5. Subcontracting Costs'!O:O,"&lt;&gt;Error")</f>
        <v>0</v>
      </c>
      <c r="G55" s="63">
        <f>SUMIFS('1. Staff costs'!N:N,'1. Staff costs'!C:C,B55,'1. Staff costs'!B:B,$G$25,'1. Staff costs'!O:O,"&lt;&gt;Error")+SUMIFS('2-3. Travel Costs&amp;Costs of Stay'!Q:Q,'2-3. Travel Costs&amp;Costs of Stay'!C:C,B55,'2-3. Travel Costs&amp;Costs of Stay'!B:B,$G$25,'2-3. Travel Costs&amp;Costs of Stay'!R:R,"&lt;&gt;Error")+SUMIFS('4. Equipment Costs'!N:N,'4. Equipment Costs'!C:C,B55,'4. Equipment Costs'!B:B,$G$25,'4. Equipment Costs'!O:O,"&lt;&gt;Error")+SUMIFS('5. Subcontracting Costs'!N:N,'5. Subcontracting Costs'!C:C,B55,'5. Subcontracting Costs'!B:B,$G$25,'5. Subcontracting Costs'!O:O,"&lt;&gt;Error")</f>
        <v>0</v>
      </c>
      <c r="H55" s="262"/>
      <c r="I55" s="64">
        <f t="shared" si="4"/>
        <v>0</v>
      </c>
    </row>
    <row r="56" spans="2:9" x14ac:dyDescent="0.35">
      <c r="B56" s="171" t="s">
        <v>119</v>
      </c>
      <c r="C56" s="63">
        <f>SUMIFS('1. Staff costs'!N:N,'1. Staff costs'!C:C,B56,'1. Staff costs'!B:B,$C$25,'1. Staff costs'!O:O,"&lt;&gt;Error")+SUMIFS('2-3. Travel Costs&amp;Costs of Stay'!Q:Q,'2-3. Travel Costs&amp;Costs of Stay'!C:C,B56,'2-3. Travel Costs&amp;Costs of Stay'!B:B,$C$25,'2-3. Travel Costs&amp;Costs of Stay'!R:R,"&lt;&gt;Error")+SUMIFS('4. Equipment Costs'!N:N,'4. Equipment Costs'!C:C,B56,'4. Equipment Costs'!B:B,$C$25,'4. Equipment Costs'!O:O,"&lt;&gt;Error")+SUMIFS('5. Subcontracting Costs'!N:N,'5. Subcontracting Costs'!C:C,B56,'5. Subcontracting Costs'!B:B,$C$25,'5. Subcontracting Costs'!O:O,"&lt;&gt;Error")</f>
        <v>0</v>
      </c>
      <c r="D56" s="63">
        <f>SUMIFS('1. Staff costs'!N:N,'1. Staff costs'!C:C,B56,'1. Staff costs'!B:B,$D$25,'1. Staff costs'!O:O,"&lt;&gt;Error")+SUMIFS('2-3. Travel Costs&amp;Costs of Stay'!Q:Q,'2-3. Travel Costs&amp;Costs of Stay'!C:C,B56,'2-3. Travel Costs&amp;Costs of Stay'!B:B,$D$25,'2-3. Travel Costs&amp;Costs of Stay'!R:R,"&lt;&gt;Error")+SUMIFS('4. Equipment Costs'!N:N,'4. Equipment Costs'!C:C,B56,'4. Equipment Costs'!B:B,$D$25,'4. Equipment Costs'!O:O,"&lt;&gt;Error")+SUMIFS('5. Subcontracting Costs'!N:N,'5. Subcontracting Costs'!C:C,B56,'5. Subcontracting Costs'!B:B,$D$25,'5. Subcontracting Costs'!O:O,"&lt;&gt;Error")</f>
        <v>0</v>
      </c>
      <c r="E56" s="63">
        <f>SUMIFS('1. Staff costs'!N:N,'1. Staff costs'!C:C,B56,'1. Staff costs'!B:B,$E$25,'1. Staff costs'!O:O,"&lt;&gt;Error")+SUMIFS('2-3. Travel Costs&amp;Costs of Stay'!Q:Q,'2-3. Travel Costs&amp;Costs of Stay'!C:C,B56,'2-3. Travel Costs&amp;Costs of Stay'!B:B,$E$25,'2-3. Travel Costs&amp;Costs of Stay'!R:R,"&lt;&gt;Error")+SUMIFS('4. Equipment Costs'!N:N,'4. Equipment Costs'!C:C,B56,'4. Equipment Costs'!B:B,$E$25,'4. Equipment Costs'!O:O,"&lt;&gt;Error")+SUMIFS('5. Subcontracting Costs'!N:N,'5. Subcontracting Costs'!C:C,B56,'5. Subcontracting Costs'!B:B,$E$25,'5. Subcontracting Costs'!O:O,"&lt;&gt;Error")</f>
        <v>0</v>
      </c>
      <c r="F56" s="63">
        <f>SUMIFS('1. Staff costs'!N:N,'1. Staff costs'!C:C,B56,'1. Staff costs'!B:B,$F$25,'1. Staff costs'!O:O,"&lt;&gt;Error")+SUMIFS('2-3. Travel Costs&amp;Costs of Stay'!Q:Q,'2-3. Travel Costs&amp;Costs of Stay'!C:C,B56,'2-3. Travel Costs&amp;Costs of Stay'!B:B,$F$25,'2-3. Travel Costs&amp;Costs of Stay'!R:R,"&lt;&gt;Error")+SUMIFS('4. Equipment Costs'!N:N,'4. Equipment Costs'!C:C,B56,'4. Equipment Costs'!B:B,$F$25,'4. Equipment Costs'!O:O,"&lt;&gt;Error")+SUMIFS('5. Subcontracting Costs'!N:N,'5. Subcontracting Costs'!C:C,B56,'5. Subcontracting Costs'!B:B,$F$25,'5. Subcontracting Costs'!O:O,"&lt;&gt;Error")</f>
        <v>0</v>
      </c>
      <c r="G56" s="63">
        <f>SUMIFS('1. Staff costs'!N:N,'1. Staff costs'!C:C,B56,'1. Staff costs'!B:B,$G$25,'1. Staff costs'!O:O,"&lt;&gt;Error")+SUMIFS('2-3. Travel Costs&amp;Costs of Stay'!Q:Q,'2-3. Travel Costs&amp;Costs of Stay'!C:C,B56,'2-3. Travel Costs&amp;Costs of Stay'!B:B,$G$25,'2-3. Travel Costs&amp;Costs of Stay'!R:R,"&lt;&gt;Error")+SUMIFS('4. Equipment Costs'!N:N,'4. Equipment Costs'!C:C,B56,'4. Equipment Costs'!B:B,$G$25,'4. Equipment Costs'!O:O,"&lt;&gt;Error")+SUMIFS('5. Subcontracting Costs'!N:N,'5. Subcontracting Costs'!C:C,B56,'5. Subcontracting Costs'!B:B,$G$25,'5. Subcontracting Costs'!O:O,"&lt;&gt;Error")</f>
        <v>0</v>
      </c>
      <c r="H56" s="262"/>
      <c r="I56" s="64">
        <f t="shared" si="4"/>
        <v>0</v>
      </c>
    </row>
    <row r="57" spans="2:9" x14ac:dyDescent="0.35">
      <c r="B57" s="171" t="s">
        <v>120</v>
      </c>
      <c r="C57" s="63">
        <f>SUMIFS('1. Staff costs'!N:N,'1. Staff costs'!C:C,B57,'1. Staff costs'!B:B,$C$25,'1. Staff costs'!O:O,"&lt;&gt;Error")+SUMIFS('2-3. Travel Costs&amp;Costs of Stay'!Q:Q,'2-3. Travel Costs&amp;Costs of Stay'!C:C,B57,'2-3. Travel Costs&amp;Costs of Stay'!B:B,$C$25,'2-3. Travel Costs&amp;Costs of Stay'!R:R,"&lt;&gt;Error")+SUMIFS('4. Equipment Costs'!N:N,'4. Equipment Costs'!C:C,B57,'4. Equipment Costs'!B:B,$C$25,'4. Equipment Costs'!O:O,"&lt;&gt;Error")+SUMIFS('5. Subcontracting Costs'!N:N,'5. Subcontracting Costs'!C:C,B57,'5. Subcontracting Costs'!B:B,$C$25,'5. Subcontracting Costs'!O:O,"&lt;&gt;Error")</f>
        <v>0</v>
      </c>
      <c r="D57" s="63">
        <f>SUMIFS('1. Staff costs'!N:N,'1. Staff costs'!C:C,B57,'1. Staff costs'!B:B,$D$25,'1. Staff costs'!O:O,"&lt;&gt;Error")+SUMIFS('2-3. Travel Costs&amp;Costs of Stay'!Q:Q,'2-3. Travel Costs&amp;Costs of Stay'!C:C,B57,'2-3. Travel Costs&amp;Costs of Stay'!B:B,$D$25,'2-3. Travel Costs&amp;Costs of Stay'!R:R,"&lt;&gt;Error")+SUMIFS('4. Equipment Costs'!N:N,'4. Equipment Costs'!C:C,B57,'4. Equipment Costs'!B:B,$D$25,'4. Equipment Costs'!O:O,"&lt;&gt;Error")+SUMIFS('5. Subcontracting Costs'!N:N,'5. Subcontracting Costs'!C:C,B57,'5. Subcontracting Costs'!B:B,$D$25,'5. Subcontracting Costs'!O:O,"&lt;&gt;Error")</f>
        <v>0</v>
      </c>
      <c r="E57" s="63">
        <f>SUMIFS('1. Staff costs'!N:N,'1. Staff costs'!C:C,B57,'1. Staff costs'!B:B,$E$25,'1. Staff costs'!O:O,"&lt;&gt;Error")+SUMIFS('2-3. Travel Costs&amp;Costs of Stay'!Q:Q,'2-3. Travel Costs&amp;Costs of Stay'!C:C,B57,'2-3. Travel Costs&amp;Costs of Stay'!B:B,$E$25,'2-3. Travel Costs&amp;Costs of Stay'!R:R,"&lt;&gt;Error")+SUMIFS('4. Equipment Costs'!N:N,'4. Equipment Costs'!C:C,B57,'4. Equipment Costs'!B:B,$E$25,'4. Equipment Costs'!O:O,"&lt;&gt;Error")+SUMIFS('5. Subcontracting Costs'!N:N,'5. Subcontracting Costs'!C:C,B57,'5. Subcontracting Costs'!B:B,$E$25,'5. Subcontracting Costs'!O:O,"&lt;&gt;Error")</f>
        <v>0</v>
      </c>
      <c r="F57" s="63">
        <f>SUMIFS('1. Staff costs'!N:N,'1. Staff costs'!C:C,B57,'1. Staff costs'!B:B,$F$25,'1. Staff costs'!O:O,"&lt;&gt;Error")+SUMIFS('2-3. Travel Costs&amp;Costs of Stay'!Q:Q,'2-3. Travel Costs&amp;Costs of Stay'!C:C,B57,'2-3. Travel Costs&amp;Costs of Stay'!B:B,$F$25,'2-3. Travel Costs&amp;Costs of Stay'!R:R,"&lt;&gt;Error")+SUMIFS('4. Equipment Costs'!N:N,'4. Equipment Costs'!C:C,B57,'4. Equipment Costs'!B:B,$F$25,'4. Equipment Costs'!O:O,"&lt;&gt;Error")+SUMIFS('5. Subcontracting Costs'!N:N,'5. Subcontracting Costs'!C:C,B57,'5. Subcontracting Costs'!B:B,$F$25,'5. Subcontracting Costs'!O:O,"&lt;&gt;Error")</f>
        <v>0</v>
      </c>
      <c r="G57" s="63">
        <f>SUMIFS('1. Staff costs'!N:N,'1. Staff costs'!C:C,B57,'1. Staff costs'!B:B,$G$25,'1. Staff costs'!O:O,"&lt;&gt;Error")+SUMIFS('2-3. Travel Costs&amp;Costs of Stay'!Q:Q,'2-3. Travel Costs&amp;Costs of Stay'!C:C,B57,'2-3. Travel Costs&amp;Costs of Stay'!B:B,$G$25,'2-3. Travel Costs&amp;Costs of Stay'!R:R,"&lt;&gt;Error")+SUMIFS('4. Equipment Costs'!N:N,'4. Equipment Costs'!C:C,B57,'4. Equipment Costs'!B:B,$G$25,'4. Equipment Costs'!O:O,"&lt;&gt;Error")+SUMIFS('5. Subcontracting Costs'!N:N,'5. Subcontracting Costs'!C:C,B57,'5. Subcontracting Costs'!B:B,$G$25,'5. Subcontracting Costs'!O:O,"&lt;&gt;Error")</f>
        <v>0</v>
      </c>
      <c r="H57" s="262"/>
      <c r="I57" s="64">
        <f t="shared" si="4"/>
        <v>0</v>
      </c>
    </row>
    <row r="58" spans="2:9" x14ac:dyDescent="0.35">
      <c r="B58" s="171" t="s">
        <v>121</v>
      </c>
      <c r="C58" s="63">
        <f>SUMIFS('1. Staff costs'!N:N,'1. Staff costs'!C:C,B58,'1. Staff costs'!B:B,$C$25,'1. Staff costs'!O:O,"&lt;&gt;Error")+SUMIFS('2-3. Travel Costs&amp;Costs of Stay'!Q:Q,'2-3. Travel Costs&amp;Costs of Stay'!C:C,B58,'2-3. Travel Costs&amp;Costs of Stay'!B:B,$C$25,'2-3. Travel Costs&amp;Costs of Stay'!R:R,"&lt;&gt;Error")+SUMIFS('4. Equipment Costs'!N:N,'4. Equipment Costs'!C:C,B58,'4. Equipment Costs'!B:B,$C$25,'4. Equipment Costs'!O:O,"&lt;&gt;Error")+SUMIFS('5. Subcontracting Costs'!N:N,'5. Subcontracting Costs'!C:C,B58,'5. Subcontracting Costs'!B:B,$C$25,'5. Subcontracting Costs'!O:O,"&lt;&gt;Error")</f>
        <v>0</v>
      </c>
      <c r="D58" s="63">
        <f>SUMIFS('1. Staff costs'!N:N,'1. Staff costs'!C:C,B58,'1. Staff costs'!B:B,$D$25,'1. Staff costs'!O:O,"&lt;&gt;Error")+SUMIFS('2-3. Travel Costs&amp;Costs of Stay'!Q:Q,'2-3. Travel Costs&amp;Costs of Stay'!C:C,B58,'2-3. Travel Costs&amp;Costs of Stay'!B:B,$D$25,'2-3. Travel Costs&amp;Costs of Stay'!R:R,"&lt;&gt;Error")+SUMIFS('4. Equipment Costs'!N:N,'4. Equipment Costs'!C:C,B58,'4. Equipment Costs'!B:B,$D$25,'4. Equipment Costs'!O:O,"&lt;&gt;Error")+SUMIFS('5. Subcontracting Costs'!N:N,'5. Subcontracting Costs'!C:C,B58,'5. Subcontracting Costs'!B:B,$D$25,'5. Subcontracting Costs'!O:O,"&lt;&gt;Error")</f>
        <v>0</v>
      </c>
      <c r="E58" s="63">
        <f>SUMIFS('1. Staff costs'!N:N,'1. Staff costs'!C:C,B58,'1. Staff costs'!B:B,$E$25,'1. Staff costs'!O:O,"&lt;&gt;Error")+SUMIFS('2-3. Travel Costs&amp;Costs of Stay'!Q:Q,'2-3. Travel Costs&amp;Costs of Stay'!C:C,B58,'2-3. Travel Costs&amp;Costs of Stay'!B:B,$E$25,'2-3. Travel Costs&amp;Costs of Stay'!R:R,"&lt;&gt;Error")+SUMIFS('4. Equipment Costs'!N:N,'4. Equipment Costs'!C:C,B58,'4. Equipment Costs'!B:B,$E$25,'4. Equipment Costs'!O:O,"&lt;&gt;Error")+SUMIFS('5. Subcontracting Costs'!N:N,'5. Subcontracting Costs'!C:C,B58,'5. Subcontracting Costs'!B:B,$E$25,'5. Subcontracting Costs'!O:O,"&lt;&gt;Error")</f>
        <v>0</v>
      </c>
      <c r="F58" s="63">
        <f>SUMIFS('1. Staff costs'!N:N,'1. Staff costs'!C:C,B58,'1. Staff costs'!B:B,$F$25,'1. Staff costs'!O:O,"&lt;&gt;Error")+SUMIFS('2-3. Travel Costs&amp;Costs of Stay'!Q:Q,'2-3. Travel Costs&amp;Costs of Stay'!C:C,B58,'2-3. Travel Costs&amp;Costs of Stay'!B:B,$F$25,'2-3. Travel Costs&amp;Costs of Stay'!R:R,"&lt;&gt;Error")+SUMIFS('4. Equipment Costs'!N:N,'4. Equipment Costs'!C:C,B58,'4. Equipment Costs'!B:B,$F$25,'4. Equipment Costs'!O:O,"&lt;&gt;Error")+SUMIFS('5. Subcontracting Costs'!N:N,'5. Subcontracting Costs'!C:C,B58,'5. Subcontracting Costs'!B:B,$F$25,'5. Subcontracting Costs'!O:O,"&lt;&gt;Error")</f>
        <v>0</v>
      </c>
      <c r="G58" s="63">
        <f>SUMIFS('1. Staff costs'!N:N,'1. Staff costs'!C:C,B58,'1. Staff costs'!B:B,$G$25,'1. Staff costs'!O:O,"&lt;&gt;Error")+SUMIFS('2-3. Travel Costs&amp;Costs of Stay'!Q:Q,'2-3. Travel Costs&amp;Costs of Stay'!C:C,B58,'2-3. Travel Costs&amp;Costs of Stay'!B:B,$G$25,'2-3. Travel Costs&amp;Costs of Stay'!R:R,"&lt;&gt;Error")+SUMIFS('4. Equipment Costs'!N:N,'4. Equipment Costs'!C:C,B58,'4. Equipment Costs'!B:B,$G$25,'4. Equipment Costs'!O:O,"&lt;&gt;Error")+SUMIFS('5. Subcontracting Costs'!N:N,'5. Subcontracting Costs'!C:C,B58,'5. Subcontracting Costs'!B:B,$G$25,'5. Subcontracting Costs'!O:O,"&lt;&gt;Error")</f>
        <v>0</v>
      </c>
      <c r="H58" s="262"/>
      <c r="I58" s="64">
        <f t="shared" si="4"/>
        <v>0</v>
      </c>
    </row>
    <row r="59" spans="2:9" x14ac:dyDescent="0.35">
      <c r="B59" s="171" t="s">
        <v>122</v>
      </c>
      <c r="C59" s="63">
        <f>SUMIFS('1. Staff costs'!N:N,'1. Staff costs'!C:C,B59,'1. Staff costs'!B:B,$C$25,'1. Staff costs'!O:O,"&lt;&gt;Error")+SUMIFS('2-3. Travel Costs&amp;Costs of Stay'!Q:Q,'2-3. Travel Costs&amp;Costs of Stay'!C:C,B59,'2-3. Travel Costs&amp;Costs of Stay'!B:B,$C$25,'2-3. Travel Costs&amp;Costs of Stay'!R:R,"&lt;&gt;Error")+SUMIFS('4. Equipment Costs'!N:N,'4. Equipment Costs'!C:C,B59,'4. Equipment Costs'!B:B,$C$25,'4. Equipment Costs'!O:O,"&lt;&gt;Error")+SUMIFS('5. Subcontracting Costs'!N:N,'5. Subcontracting Costs'!C:C,B59,'5. Subcontracting Costs'!B:B,$C$25,'5. Subcontracting Costs'!O:O,"&lt;&gt;Error")</f>
        <v>0</v>
      </c>
      <c r="D59" s="63">
        <f>SUMIFS('1. Staff costs'!N:N,'1. Staff costs'!C:C,B59,'1. Staff costs'!B:B,$D$25,'1. Staff costs'!O:O,"&lt;&gt;Error")+SUMIFS('2-3. Travel Costs&amp;Costs of Stay'!Q:Q,'2-3. Travel Costs&amp;Costs of Stay'!C:C,B59,'2-3. Travel Costs&amp;Costs of Stay'!B:B,$D$25,'2-3. Travel Costs&amp;Costs of Stay'!R:R,"&lt;&gt;Error")+SUMIFS('4. Equipment Costs'!N:N,'4. Equipment Costs'!C:C,B59,'4. Equipment Costs'!B:B,$D$25,'4. Equipment Costs'!O:O,"&lt;&gt;Error")+SUMIFS('5. Subcontracting Costs'!N:N,'5. Subcontracting Costs'!C:C,B59,'5. Subcontracting Costs'!B:B,$D$25,'5. Subcontracting Costs'!O:O,"&lt;&gt;Error")</f>
        <v>0</v>
      </c>
      <c r="E59" s="63">
        <f>SUMIFS('1. Staff costs'!N:N,'1. Staff costs'!C:C,B59,'1. Staff costs'!B:B,$E$25,'1. Staff costs'!O:O,"&lt;&gt;Error")+SUMIFS('2-3. Travel Costs&amp;Costs of Stay'!Q:Q,'2-3. Travel Costs&amp;Costs of Stay'!C:C,B59,'2-3. Travel Costs&amp;Costs of Stay'!B:B,$E$25,'2-3. Travel Costs&amp;Costs of Stay'!R:R,"&lt;&gt;Error")+SUMIFS('4. Equipment Costs'!N:N,'4. Equipment Costs'!C:C,B59,'4. Equipment Costs'!B:B,$E$25,'4. Equipment Costs'!O:O,"&lt;&gt;Error")+SUMIFS('5. Subcontracting Costs'!N:N,'5. Subcontracting Costs'!C:C,B59,'5. Subcontracting Costs'!B:B,$E$25,'5. Subcontracting Costs'!O:O,"&lt;&gt;Error")</f>
        <v>0</v>
      </c>
      <c r="F59" s="63">
        <f>SUMIFS('1. Staff costs'!N:N,'1. Staff costs'!C:C,B59,'1. Staff costs'!B:B,$F$25,'1. Staff costs'!O:O,"&lt;&gt;Error")+SUMIFS('2-3. Travel Costs&amp;Costs of Stay'!Q:Q,'2-3. Travel Costs&amp;Costs of Stay'!C:C,B59,'2-3. Travel Costs&amp;Costs of Stay'!B:B,$F$25,'2-3. Travel Costs&amp;Costs of Stay'!R:R,"&lt;&gt;Error")+SUMIFS('4. Equipment Costs'!N:N,'4. Equipment Costs'!C:C,B59,'4. Equipment Costs'!B:B,$F$25,'4. Equipment Costs'!O:O,"&lt;&gt;Error")+SUMIFS('5. Subcontracting Costs'!N:N,'5. Subcontracting Costs'!C:C,B59,'5. Subcontracting Costs'!B:B,$F$25,'5. Subcontracting Costs'!O:O,"&lt;&gt;Error")</f>
        <v>0</v>
      </c>
      <c r="G59" s="63">
        <f>SUMIFS('1. Staff costs'!N:N,'1. Staff costs'!C:C,B59,'1. Staff costs'!B:B,$G$25,'1. Staff costs'!O:O,"&lt;&gt;Error")+SUMIFS('2-3. Travel Costs&amp;Costs of Stay'!Q:Q,'2-3. Travel Costs&amp;Costs of Stay'!C:C,B59,'2-3. Travel Costs&amp;Costs of Stay'!B:B,$G$25,'2-3. Travel Costs&amp;Costs of Stay'!R:R,"&lt;&gt;Error")+SUMIFS('4. Equipment Costs'!N:N,'4. Equipment Costs'!C:C,B59,'4. Equipment Costs'!B:B,$G$25,'4. Equipment Costs'!O:O,"&lt;&gt;Error")+SUMIFS('5. Subcontracting Costs'!N:N,'5. Subcontracting Costs'!C:C,B59,'5. Subcontracting Costs'!B:B,$G$25,'5. Subcontracting Costs'!O:O,"&lt;&gt;Error")</f>
        <v>0</v>
      </c>
      <c r="H59" s="262"/>
      <c r="I59" s="64">
        <f t="shared" si="4"/>
        <v>0</v>
      </c>
    </row>
    <row r="60" spans="2:9" x14ac:dyDescent="0.35">
      <c r="B60" s="171" t="s">
        <v>123</v>
      </c>
      <c r="C60" s="63">
        <f>SUMIFS('1. Staff costs'!N:N,'1. Staff costs'!C:C,B60,'1. Staff costs'!B:B,$C$25,'1. Staff costs'!O:O,"&lt;&gt;Error")+SUMIFS('2-3. Travel Costs&amp;Costs of Stay'!Q:Q,'2-3. Travel Costs&amp;Costs of Stay'!C:C,B60,'2-3. Travel Costs&amp;Costs of Stay'!B:B,$C$25,'2-3. Travel Costs&amp;Costs of Stay'!R:R,"&lt;&gt;Error")+SUMIFS('4. Equipment Costs'!N:N,'4. Equipment Costs'!C:C,B60,'4. Equipment Costs'!B:B,$C$25,'4. Equipment Costs'!O:O,"&lt;&gt;Error")+SUMIFS('5. Subcontracting Costs'!N:N,'5. Subcontracting Costs'!C:C,B60,'5. Subcontracting Costs'!B:B,$C$25,'5. Subcontracting Costs'!O:O,"&lt;&gt;Error")</f>
        <v>0</v>
      </c>
      <c r="D60" s="63">
        <f>SUMIFS('1. Staff costs'!N:N,'1. Staff costs'!C:C,B60,'1. Staff costs'!B:B,$D$25,'1. Staff costs'!O:O,"&lt;&gt;Error")+SUMIFS('2-3. Travel Costs&amp;Costs of Stay'!Q:Q,'2-3. Travel Costs&amp;Costs of Stay'!C:C,B60,'2-3. Travel Costs&amp;Costs of Stay'!B:B,$D$25,'2-3. Travel Costs&amp;Costs of Stay'!R:R,"&lt;&gt;Error")+SUMIFS('4. Equipment Costs'!N:N,'4. Equipment Costs'!C:C,B60,'4. Equipment Costs'!B:B,$D$25,'4. Equipment Costs'!O:O,"&lt;&gt;Error")+SUMIFS('5. Subcontracting Costs'!N:N,'5. Subcontracting Costs'!C:C,B60,'5. Subcontracting Costs'!B:B,$D$25,'5. Subcontracting Costs'!O:O,"&lt;&gt;Error")</f>
        <v>0</v>
      </c>
      <c r="E60" s="63">
        <f>SUMIFS('1. Staff costs'!N:N,'1. Staff costs'!C:C,B60,'1. Staff costs'!B:B,$E$25,'1. Staff costs'!O:O,"&lt;&gt;Error")+SUMIFS('2-3. Travel Costs&amp;Costs of Stay'!Q:Q,'2-3. Travel Costs&amp;Costs of Stay'!C:C,B60,'2-3. Travel Costs&amp;Costs of Stay'!B:B,$E$25,'2-3. Travel Costs&amp;Costs of Stay'!R:R,"&lt;&gt;Error")+SUMIFS('4. Equipment Costs'!N:N,'4. Equipment Costs'!C:C,B60,'4. Equipment Costs'!B:B,$E$25,'4. Equipment Costs'!O:O,"&lt;&gt;Error")+SUMIFS('5. Subcontracting Costs'!N:N,'5. Subcontracting Costs'!C:C,B60,'5. Subcontracting Costs'!B:B,$E$25,'5. Subcontracting Costs'!O:O,"&lt;&gt;Error")</f>
        <v>0</v>
      </c>
      <c r="F60" s="63">
        <f>SUMIFS('1. Staff costs'!N:N,'1. Staff costs'!C:C,B60,'1. Staff costs'!B:B,$F$25,'1. Staff costs'!O:O,"&lt;&gt;Error")+SUMIFS('2-3. Travel Costs&amp;Costs of Stay'!Q:Q,'2-3. Travel Costs&amp;Costs of Stay'!C:C,B60,'2-3. Travel Costs&amp;Costs of Stay'!B:B,$F$25,'2-3. Travel Costs&amp;Costs of Stay'!R:R,"&lt;&gt;Error")+SUMIFS('4. Equipment Costs'!N:N,'4. Equipment Costs'!C:C,B60,'4. Equipment Costs'!B:B,$F$25,'4. Equipment Costs'!O:O,"&lt;&gt;Error")+SUMIFS('5. Subcontracting Costs'!N:N,'5. Subcontracting Costs'!C:C,B60,'5. Subcontracting Costs'!B:B,$F$25,'5. Subcontracting Costs'!O:O,"&lt;&gt;Error")</f>
        <v>0</v>
      </c>
      <c r="G60" s="63">
        <f>SUMIFS('1. Staff costs'!N:N,'1. Staff costs'!C:C,B60,'1. Staff costs'!B:B,$G$25,'1. Staff costs'!O:O,"&lt;&gt;Error")+SUMIFS('2-3. Travel Costs&amp;Costs of Stay'!Q:Q,'2-3. Travel Costs&amp;Costs of Stay'!C:C,B60,'2-3. Travel Costs&amp;Costs of Stay'!B:B,$G$25,'2-3. Travel Costs&amp;Costs of Stay'!R:R,"&lt;&gt;Error")+SUMIFS('4. Equipment Costs'!N:N,'4. Equipment Costs'!C:C,B60,'4. Equipment Costs'!B:B,$G$25,'4. Equipment Costs'!O:O,"&lt;&gt;Error")+SUMIFS('5. Subcontracting Costs'!N:N,'5. Subcontracting Costs'!C:C,B60,'5. Subcontracting Costs'!B:B,$G$25,'5. Subcontracting Costs'!O:O,"&lt;&gt;Error")</f>
        <v>0</v>
      </c>
      <c r="H60" s="262"/>
      <c r="I60" s="64">
        <f t="shared" si="4"/>
        <v>0</v>
      </c>
    </row>
    <row r="61" spans="2:9" x14ac:dyDescent="0.35">
      <c r="B61" s="171" t="s">
        <v>124</v>
      </c>
      <c r="C61" s="63">
        <f>SUMIFS('1. Staff costs'!N:N,'1. Staff costs'!C:C,B61,'1. Staff costs'!B:B,$C$25,'1. Staff costs'!O:O,"&lt;&gt;Error")+SUMIFS('2-3. Travel Costs&amp;Costs of Stay'!Q:Q,'2-3. Travel Costs&amp;Costs of Stay'!C:C,B61,'2-3. Travel Costs&amp;Costs of Stay'!B:B,$C$25,'2-3. Travel Costs&amp;Costs of Stay'!R:R,"&lt;&gt;Error")+SUMIFS('4. Equipment Costs'!N:N,'4. Equipment Costs'!C:C,B61,'4. Equipment Costs'!B:B,$C$25,'4. Equipment Costs'!O:O,"&lt;&gt;Error")+SUMIFS('5. Subcontracting Costs'!N:N,'5. Subcontracting Costs'!C:C,B61,'5. Subcontracting Costs'!B:B,$C$25,'5. Subcontracting Costs'!O:O,"&lt;&gt;Error")</f>
        <v>0</v>
      </c>
      <c r="D61" s="63">
        <f>SUMIFS('1. Staff costs'!N:N,'1. Staff costs'!C:C,B61,'1. Staff costs'!B:B,$D$25,'1. Staff costs'!O:O,"&lt;&gt;Error")+SUMIFS('2-3. Travel Costs&amp;Costs of Stay'!Q:Q,'2-3. Travel Costs&amp;Costs of Stay'!C:C,B61,'2-3. Travel Costs&amp;Costs of Stay'!B:B,$D$25,'2-3. Travel Costs&amp;Costs of Stay'!R:R,"&lt;&gt;Error")+SUMIFS('4. Equipment Costs'!N:N,'4. Equipment Costs'!C:C,B61,'4. Equipment Costs'!B:B,$D$25,'4. Equipment Costs'!O:O,"&lt;&gt;Error")+SUMIFS('5. Subcontracting Costs'!N:N,'5. Subcontracting Costs'!C:C,B61,'5. Subcontracting Costs'!B:B,$D$25,'5. Subcontracting Costs'!O:O,"&lt;&gt;Error")</f>
        <v>0</v>
      </c>
      <c r="E61" s="63">
        <f>SUMIFS('1. Staff costs'!N:N,'1. Staff costs'!C:C,B61,'1. Staff costs'!B:B,$E$25,'1. Staff costs'!O:O,"&lt;&gt;Error")+SUMIFS('2-3. Travel Costs&amp;Costs of Stay'!Q:Q,'2-3. Travel Costs&amp;Costs of Stay'!C:C,B61,'2-3. Travel Costs&amp;Costs of Stay'!B:B,$E$25,'2-3. Travel Costs&amp;Costs of Stay'!R:R,"&lt;&gt;Error")+SUMIFS('4. Equipment Costs'!N:N,'4. Equipment Costs'!C:C,B61,'4. Equipment Costs'!B:B,$E$25,'4. Equipment Costs'!O:O,"&lt;&gt;Error")+SUMIFS('5. Subcontracting Costs'!N:N,'5. Subcontracting Costs'!C:C,B61,'5. Subcontracting Costs'!B:B,$E$25,'5. Subcontracting Costs'!O:O,"&lt;&gt;Error")</f>
        <v>0</v>
      </c>
      <c r="F61" s="63">
        <f>SUMIFS('1. Staff costs'!N:N,'1. Staff costs'!C:C,B61,'1. Staff costs'!B:B,$F$25,'1. Staff costs'!O:O,"&lt;&gt;Error")+SUMIFS('2-3. Travel Costs&amp;Costs of Stay'!Q:Q,'2-3. Travel Costs&amp;Costs of Stay'!C:C,B61,'2-3. Travel Costs&amp;Costs of Stay'!B:B,$F$25,'2-3. Travel Costs&amp;Costs of Stay'!R:R,"&lt;&gt;Error")+SUMIFS('4. Equipment Costs'!N:N,'4. Equipment Costs'!C:C,B61,'4. Equipment Costs'!B:B,$F$25,'4. Equipment Costs'!O:O,"&lt;&gt;Error")+SUMIFS('5. Subcontracting Costs'!N:N,'5. Subcontracting Costs'!C:C,B61,'5. Subcontracting Costs'!B:B,$F$25,'5. Subcontracting Costs'!O:O,"&lt;&gt;Error")</f>
        <v>0</v>
      </c>
      <c r="G61" s="63">
        <f>SUMIFS('1. Staff costs'!N:N,'1. Staff costs'!C:C,B61,'1. Staff costs'!B:B,$G$25,'1. Staff costs'!O:O,"&lt;&gt;Error")+SUMIFS('2-3. Travel Costs&amp;Costs of Stay'!Q:Q,'2-3. Travel Costs&amp;Costs of Stay'!C:C,B61,'2-3. Travel Costs&amp;Costs of Stay'!B:B,$G$25,'2-3. Travel Costs&amp;Costs of Stay'!R:R,"&lt;&gt;Error")+SUMIFS('4. Equipment Costs'!N:N,'4. Equipment Costs'!C:C,B61,'4. Equipment Costs'!B:B,$G$25,'4. Equipment Costs'!O:O,"&lt;&gt;Error")+SUMIFS('5. Subcontracting Costs'!N:N,'5. Subcontracting Costs'!C:C,B61,'5. Subcontracting Costs'!B:B,$G$25,'5. Subcontracting Costs'!O:O,"&lt;&gt;Error")</f>
        <v>0</v>
      </c>
      <c r="H61" s="262"/>
      <c r="I61" s="64">
        <f t="shared" si="4"/>
        <v>0</v>
      </c>
    </row>
    <row r="62" spans="2:9" x14ac:dyDescent="0.35">
      <c r="B62" s="171" t="s">
        <v>125</v>
      </c>
      <c r="C62" s="63">
        <f>SUMIFS('1. Staff costs'!N:N,'1. Staff costs'!C:C,B62,'1. Staff costs'!B:B,$C$25,'1. Staff costs'!O:O,"&lt;&gt;Error")+SUMIFS('2-3. Travel Costs&amp;Costs of Stay'!Q:Q,'2-3. Travel Costs&amp;Costs of Stay'!C:C,B62,'2-3. Travel Costs&amp;Costs of Stay'!B:B,$C$25,'2-3. Travel Costs&amp;Costs of Stay'!R:R,"&lt;&gt;Error")+SUMIFS('4. Equipment Costs'!N:N,'4. Equipment Costs'!C:C,B62,'4. Equipment Costs'!B:B,$C$25,'4. Equipment Costs'!O:O,"&lt;&gt;Error")+SUMIFS('5. Subcontracting Costs'!N:N,'5. Subcontracting Costs'!C:C,B62,'5. Subcontracting Costs'!B:B,$C$25,'5. Subcontracting Costs'!O:O,"&lt;&gt;Error")</f>
        <v>0</v>
      </c>
      <c r="D62" s="63">
        <f>SUMIFS('1. Staff costs'!N:N,'1. Staff costs'!C:C,B62,'1. Staff costs'!B:B,$D$25,'1. Staff costs'!O:O,"&lt;&gt;Error")+SUMIFS('2-3. Travel Costs&amp;Costs of Stay'!Q:Q,'2-3. Travel Costs&amp;Costs of Stay'!C:C,B62,'2-3. Travel Costs&amp;Costs of Stay'!B:B,$D$25,'2-3. Travel Costs&amp;Costs of Stay'!R:R,"&lt;&gt;Error")+SUMIFS('4. Equipment Costs'!N:N,'4. Equipment Costs'!C:C,B62,'4. Equipment Costs'!B:B,$D$25,'4. Equipment Costs'!O:O,"&lt;&gt;Error")+SUMIFS('5. Subcontracting Costs'!N:N,'5. Subcontracting Costs'!C:C,B62,'5. Subcontracting Costs'!B:B,$D$25,'5. Subcontracting Costs'!O:O,"&lt;&gt;Error")</f>
        <v>0</v>
      </c>
      <c r="E62" s="63">
        <f>SUMIFS('1. Staff costs'!N:N,'1. Staff costs'!C:C,B62,'1. Staff costs'!B:B,$E$25,'1. Staff costs'!O:O,"&lt;&gt;Error")+SUMIFS('2-3. Travel Costs&amp;Costs of Stay'!Q:Q,'2-3. Travel Costs&amp;Costs of Stay'!C:C,B62,'2-3. Travel Costs&amp;Costs of Stay'!B:B,$E$25,'2-3. Travel Costs&amp;Costs of Stay'!R:R,"&lt;&gt;Error")+SUMIFS('4. Equipment Costs'!N:N,'4. Equipment Costs'!C:C,B62,'4. Equipment Costs'!B:B,$E$25,'4. Equipment Costs'!O:O,"&lt;&gt;Error")+SUMIFS('5. Subcontracting Costs'!N:N,'5. Subcontracting Costs'!C:C,B62,'5. Subcontracting Costs'!B:B,$E$25,'5. Subcontracting Costs'!O:O,"&lt;&gt;Error")</f>
        <v>0</v>
      </c>
      <c r="F62" s="63">
        <f>SUMIFS('1. Staff costs'!N:N,'1. Staff costs'!C:C,B62,'1. Staff costs'!B:B,$F$25,'1. Staff costs'!O:O,"&lt;&gt;Error")+SUMIFS('2-3. Travel Costs&amp;Costs of Stay'!Q:Q,'2-3. Travel Costs&amp;Costs of Stay'!C:C,B62,'2-3. Travel Costs&amp;Costs of Stay'!B:B,$F$25,'2-3. Travel Costs&amp;Costs of Stay'!R:R,"&lt;&gt;Error")+SUMIFS('4. Equipment Costs'!N:N,'4. Equipment Costs'!C:C,B62,'4. Equipment Costs'!B:B,$F$25,'4. Equipment Costs'!O:O,"&lt;&gt;Error")+SUMIFS('5. Subcontracting Costs'!N:N,'5. Subcontracting Costs'!C:C,B62,'5. Subcontracting Costs'!B:B,$F$25,'5. Subcontracting Costs'!O:O,"&lt;&gt;Error")</f>
        <v>0</v>
      </c>
      <c r="G62" s="63">
        <f>SUMIFS('1. Staff costs'!N:N,'1. Staff costs'!C:C,B62,'1. Staff costs'!B:B,$G$25,'1. Staff costs'!O:O,"&lt;&gt;Error")+SUMIFS('2-3. Travel Costs&amp;Costs of Stay'!Q:Q,'2-3. Travel Costs&amp;Costs of Stay'!C:C,B62,'2-3. Travel Costs&amp;Costs of Stay'!B:B,$G$25,'2-3. Travel Costs&amp;Costs of Stay'!R:R,"&lt;&gt;Error")+SUMIFS('4. Equipment Costs'!N:N,'4. Equipment Costs'!C:C,B62,'4. Equipment Costs'!B:B,$G$25,'4. Equipment Costs'!O:O,"&lt;&gt;Error")+SUMIFS('5. Subcontracting Costs'!N:N,'5. Subcontracting Costs'!C:C,B62,'5. Subcontracting Costs'!B:B,$G$25,'5. Subcontracting Costs'!O:O,"&lt;&gt;Error")</f>
        <v>0</v>
      </c>
      <c r="H62" s="262"/>
      <c r="I62" s="64">
        <f t="shared" si="4"/>
        <v>0</v>
      </c>
    </row>
    <row r="63" spans="2:9" x14ac:dyDescent="0.35">
      <c r="B63" s="171" t="s">
        <v>126</v>
      </c>
      <c r="C63" s="63">
        <f>SUMIFS('1. Staff costs'!N:N,'1. Staff costs'!C:C,B63,'1. Staff costs'!B:B,$C$25,'1. Staff costs'!O:O,"&lt;&gt;Error")+SUMIFS('2-3. Travel Costs&amp;Costs of Stay'!Q:Q,'2-3. Travel Costs&amp;Costs of Stay'!C:C,B63,'2-3. Travel Costs&amp;Costs of Stay'!B:B,$C$25,'2-3. Travel Costs&amp;Costs of Stay'!R:R,"&lt;&gt;Error")+SUMIFS('4. Equipment Costs'!N:N,'4. Equipment Costs'!C:C,B63,'4. Equipment Costs'!B:B,$C$25,'4. Equipment Costs'!O:O,"&lt;&gt;Error")+SUMIFS('5. Subcontracting Costs'!N:N,'5. Subcontracting Costs'!C:C,B63,'5. Subcontracting Costs'!B:B,$C$25,'5. Subcontracting Costs'!O:O,"&lt;&gt;Error")</f>
        <v>0</v>
      </c>
      <c r="D63" s="63">
        <f>SUMIFS('1. Staff costs'!N:N,'1. Staff costs'!C:C,B63,'1. Staff costs'!B:B,$D$25,'1. Staff costs'!O:O,"&lt;&gt;Error")+SUMIFS('2-3. Travel Costs&amp;Costs of Stay'!Q:Q,'2-3. Travel Costs&amp;Costs of Stay'!C:C,B63,'2-3. Travel Costs&amp;Costs of Stay'!B:B,$D$25,'2-3. Travel Costs&amp;Costs of Stay'!R:R,"&lt;&gt;Error")+SUMIFS('4. Equipment Costs'!N:N,'4. Equipment Costs'!C:C,B63,'4. Equipment Costs'!B:B,$D$25,'4. Equipment Costs'!O:O,"&lt;&gt;Error")+SUMIFS('5. Subcontracting Costs'!N:N,'5. Subcontracting Costs'!C:C,B63,'5. Subcontracting Costs'!B:B,$D$25,'5. Subcontracting Costs'!O:O,"&lt;&gt;Error")</f>
        <v>0</v>
      </c>
      <c r="E63" s="63">
        <f>SUMIFS('1. Staff costs'!N:N,'1. Staff costs'!C:C,B63,'1. Staff costs'!B:B,$E$25,'1. Staff costs'!O:O,"&lt;&gt;Error")+SUMIFS('2-3. Travel Costs&amp;Costs of Stay'!Q:Q,'2-3. Travel Costs&amp;Costs of Stay'!C:C,B63,'2-3. Travel Costs&amp;Costs of Stay'!B:B,$E$25,'2-3. Travel Costs&amp;Costs of Stay'!R:R,"&lt;&gt;Error")+SUMIFS('4. Equipment Costs'!N:N,'4. Equipment Costs'!C:C,B63,'4. Equipment Costs'!B:B,$E$25,'4. Equipment Costs'!O:O,"&lt;&gt;Error")+SUMIFS('5. Subcontracting Costs'!N:N,'5. Subcontracting Costs'!C:C,B63,'5. Subcontracting Costs'!B:B,$E$25,'5. Subcontracting Costs'!O:O,"&lt;&gt;Error")</f>
        <v>0</v>
      </c>
      <c r="F63" s="63">
        <f>SUMIFS('1. Staff costs'!N:N,'1. Staff costs'!C:C,B63,'1. Staff costs'!B:B,$F$25,'1. Staff costs'!O:O,"&lt;&gt;Error")+SUMIFS('2-3. Travel Costs&amp;Costs of Stay'!Q:Q,'2-3. Travel Costs&amp;Costs of Stay'!C:C,B63,'2-3. Travel Costs&amp;Costs of Stay'!B:B,$F$25,'2-3. Travel Costs&amp;Costs of Stay'!R:R,"&lt;&gt;Error")+SUMIFS('4. Equipment Costs'!N:N,'4. Equipment Costs'!C:C,B63,'4. Equipment Costs'!B:B,$F$25,'4. Equipment Costs'!O:O,"&lt;&gt;Error")+SUMIFS('5. Subcontracting Costs'!N:N,'5. Subcontracting Costs'!C:C,B63,'5. Subcontracting Costs'!B:B,$F$25,'5. Subcontracting Costs'!O:O,"&lt;&gt;Error")</f>
        <v>0</v>
      </c>
      <c r="G63" s="63">
        <f>SUMIFS('1. Staff costs'!N:N,'1. Staff costs'!C:C,B63,'1. Staff costs'!B:B,$G$25,'1. Staff costs'!O:O,"&lt;&gt;Error")+SUMIFS('2-3. Travel Costs&amp;Costs of Stay'!Q:Q,'2-3. Travel Costs&amp;Costs of Stay'!C:C,B63,'2-3. Travel Costs&amp;Costs of Stay'!B:B,$G$25,'2-3. Travel Costs&amp;Costs of Stay'!R:R,"&lt;&gt;Error")+SUMIFS('4. Equipment Costs'!N:N,'4. Equipment Costs'!C:C,B63,'4. Equipment Costs'!B:B,$G$25,'4. Equipment Costs'!O:O,"&lt;&gt;Error")+SUMIFS('5. Subcontracting Costs'!N:N,'5. Subcontracting Costs'!C:C,B63,'5. Subcontracting Costs'!B:B,$G$25,'5. Subcontracting Costs'!O:O,"&lt;&gt;Error")</f>
        <v>0</v>
      </c>
      <c r="H63" s="262"/>
      <c r="I63" s="64">
        <f t="shared" si="4"/>
        <v>0</v>
      </c>
    </row>
    <row r="64" spans="2:9" x14ac:dyDescent="0.35">
      <c r="B64" s="171" t="s">
        <v>127</v>
      </c>
      <c r="C64" s="63">
        <f>SUMIFS('1. Staff costs'!N:N,'1. Staff costs'!C:C,B64,'1. Staff costs'!B:B,$C$25,'1. Staff costs'!O:O,"&lt;&gt;Error")+SUMIFS('2-3. Travel Costs&amp;Costs of Stay'!Q:Q,'2-3. Travel Costs&amp;Costs of Stay'!C:C,B64,'2-3. Travel Costs&amp;Costs of Stay'!B:B,$C$25,'2-3. Travel Costs&amp;Costs of Stay'!R:R,"&lt;&gt;Error")+SUMIFS('4. Equipment Costs'!N:N,'4. Equipment Costs'!C:C,B64,'4. Equipment Costs'!B:B,$C$25,'4. Equipment Costs'!O:O,"&lt;&gt;Error")+SUMIFS('5. Subcontracting Costs'!N:N,'5. Subcontracting Costs'!C:C,B64,'5. Subcontracting Costs'!B:B,$C$25,'5. Subcontracting Costs'!O:O,"&lt;&gt;Error")</f>
        <v>0</v>
      </c>
      <c r="D64" s="63">
        <f>SUMIFS('1. Staff costs'!N:N,'1. Staff costs'!C:C,B64,'1. Staff costs'!B:B,$D$25,'1. Staff costs'!O:O,"&lt;&gt;Error")+SUMIFS('2-3. Travel Costs&amp;Costs of Stay'!Q:Q,'2-3. Travel Costs&amp;Costs of Stay'!C:C,B64,'2-3. Travel Costs&amp;Costs of Stay'!B:B,$D$25,'2-3. Travel Costs&amp;Costs of Stay'!R:R,"&lt;&gt;Error")+SUMIFS('4. Equipment Costs'!N:N,'4. Equipment Costs'!C:C,B64,'4. Equipment Costs'!B:B,$D$25,'4. Equipment Costs'!O:O,"&lt;&gt;Error")+SUMIFS('5. Subcontracting Costs'!N:N,'5. Subcontracting Costs'!C:C,B64,'5. Subcontracting Costs'!B:B,$D$25,'5. Subcontracting Costs'!O:O,"&lt;&gt;Error")</f>
        <v>0</v>
      </c>
      <c r="E64" s="63">
        <f>SUMIFS('1. Staff costs'!N:N,'1. Staff costs'!C:C,B64,'1. Staff costs'!B:B,$E$25,'1. Staff costs'!O:O,"&lt;&gt;Error")+SUMIFS('2-3. Travel Costs&amp;Costs of Stay'!Q:Q,'2-3. Travel Costs&amp;Costs of Stay'!C:C,B64,'2-3. Travel Costs&amp;Costs of Stay'!B:B,$E$25,'2-3. Travel Costs&amp;Costs of Stay'!R:R,"&lt;&gt;Error")+SUMIFS('4. Equipment Costs'!N:N,'4. Equipment Costs'!C:C,B64,'4. Equipment Costs'!B:B,$E$25,'4. Equipment Costs'!O:O,"&lt;&gt;Error")+SUMIFS('5. Subcontracting Costs'!N:N,'5. Subcontracting Costs'!C:C,B64,'5. Subcontracting Costs'!B:B,$E$25,'5. Subcontracting Costs'!O:O,"&lt;&gt;Error")</f>
        <v>0</v>
      </c>
      <c r="F64" s="63">
        <f>SUMIFS('1. Staff costs'!N:N,'1. Staff costs'!C:C,B64,'1. Staff costs'!B:B,$F$25,'1. Staff costs'!O:O,"&lt;&gt;Error")+SUMIFS('2-3. Travel Costs&amp;Costs of Stay'!Q:Q,'2-3. Travel Costs&amp;Costs of Stay'!C:C,B64,'2-3. Travel Costs&amp;Costs of Stay'!B:B,$F$25,'2-3. Travel Costs&amp;Costs of Stay'!R:R,"&lt;&gt;Error")+SUMIFS('4. Equipment Costs'!N:N,'4. Equipment Costs'!C:C,B64,'4. Equipment Costs'!B:B,$F$25,'4. Equipment Costs'!O:O,"&lt;&gt;Error")+SUMIFS('5. Subcontracting Costs'!N:N,'5. Subcontracting Costs'!C:C,B64,'5. Subcontracting Costs'!B:B,$F$25,'5. Subcontracting Costs'!O:O,"&lt;&gt;Error")</f>
        <v>0</v>
      </c>
      <c r="G64" s="63">
        <f>SUMIFS('1. Staff costs'!N:N,'1. Staff costs'!C:C,B64,'1. Staff costs'!B:B,$G$25,'1. Staff costs'!O:O,"&lt;&gt;Error")+SUMIFS('2-3. Travel Costs&amp;Costs of Stay'!Q:Q,'2-3. Travel Costs&amp;Costs of Stay'!C:C,B64,'2-3. Travel Costs&amp;Costs of Stay'!B:B,$G$25,'2-3. Travel Costs&amp;Costs of Stay'!R:R,"&lt;&gt;Error")+SUMIFS('4. Equipment Costs'!N:N,'4. Equipment Costs'!C:C,B64,'4. Equipment Costs'!B:B,$G$25,'4. Equipment Costs'!O:O,"&lt;&gt;Error")+SUMIFS('5. Subcontracting Costs'!N:N,'5. Subcontracting Costs'!C:C,B64,'5. Subcontracting Costs'!B:B,$G$25,'5. Subcontracting Costs'!O:O,"&lt;&gt;Error")</f>
        <v>0</v>
      </c>
      <c r="H64" s="262"/>
      <c r="I64" s="64">
        <f t="shared" si="4"/>
        <v>0</v>
      </c>
    </row>
    <row r="65" spans="2:9" x14ac:dyDescent="0.35">
      <c r="B65" s="171" t="s">
        <v>128</v>
      </c>
      <c r="C65" s="63">
        <f>SUMIFS('1. Staff costs'!N:N,'1. Staff costs'!C:C,B65,'1. Staff costs'!B:B,$C$25,'1. Staff costs'!O:O,"&lt;&gt;Error")+SUMIFS('2-3. Travel Costs&amp;Costs of Stay'!Q:Q,'2-3. Travel Costs&amp;Costs of Stay'!C:C,B65,'2-3. Travel Costs&amp;Costs of Stay'!B:B,$C$25,'2-3. Travel Costs&amp;Costs of Stay'!R:R,"&lt;&gt;Error")+SUMIFS('4. Equipment Costs'!N:N,'4. Equipment Costs'!C:C,B65,'4. Equipment Costs'!B:B,$C$25,'4. Equipment Costs'!O:O,"&lt;&gt;Error")+SUMIFS('5. Subcontracting Costs'!N:N,'5. Subcontracting Costs'!C:C,B65,'5. Subcontracting Costs'!B:B,$C$25,'5. Subcontracting Costs'!O:O,"&lt;&gt;Error")</f>
        <v>0</v>
      </c>
      <c r="D65" s="63">
        <f>SUMIFS('1. Staff costs'!N:N,'1. Staff costs'!C:C,B65,'1. Staff costs'!B:B,$D$25,'1. Staff costs'!O:O,"&lt;&gt;Error")+SUMIFS('2-3. Travel Costs&amp;Costs of Stay'!Q:Q,'2-3. Travel Costs&amp;Costs of Stay'!C:C,B65,'2-3. Travel Costs&amp;Costs of Stay'!B:B,$D$25,'2-3. Travel Costs&amp;Costs of Stay'!R:R,"&lt;&gt;Error")+SUMIFS('4. Equipment Costs'!N:N,'4. Equipment Costs'!C:C,B65,'4. Equipment Costs'!B:B,$D$25,'4. Equipment Costs'!O:O,"&lt;&gt;Error")+SUMIFS('5. Subcontracting Costs'!N:N,'5. Subcontracting Costs'!C:C,B65,'5. Subcontracting Costs'!B:B,$D$25,'5. Subcontracting Costs'!O:O,"&lt;&gt;Error")</f>
        <v>0</v>
      </c>
      <c r="E65" s="63">
        <f>SUMIFS('1. Staff costs'!N:N,'1. Staff costs'!C:C,B65,'1. Staff costs'!B:B,$E$25,'1. Staff costs'!O:O,"&lt;&gt;Error")+SUMIFS('2-3. Travel Costs&amp;Costs of Stay'!Q:Q,'2-3. Travel Costs&amp;Costs of Stay'!C:C,B65,'2-3. Travel Costs&amp;Costs of Stay'!B:B,$E$25,'2-3. Travel Costs&amp;Costs of Stay'!R:R,"&lt;&gt;Error")+SUMIFS('4. Equipment Costs'!N:N,'4. Equipment Costs'!C:C,B65,'4. Equipment Costs'!B:B,$E$25,'4. Equipment Costs'!O:O,"&lt;&gt;Error")+SUMIFS('5. Subcontracting Costs'!N:N,'5. Subcontracting Costs'!C:C,B65,'5. Subcontracting Costs'!B:B,$E$25,'5. Subcontracting Costs'!O:O,"&lt;&gt;Error")</f>
        <v>0</v>
      </c>
      <c r="F65" s="63">
        <f>SUMIFS('1. Staff costs'!N:N,'1. Staff costs'!C:C,B65,'1. Staff costs'!B:B,$F$25,'1. Staff costs'!O:O,"&lt;&gt;Error")+SUMIFS('2-3. Travel Costs&amp;Costs of Stay'!Q:Q,'2-3. Travel Costs&amp;Costs of Stay'!C:C,B65,'2-3. Travel Costs&amp;Costs of Stay'!B:B,$F$25,'2-3. Travel Costs&amp;Costs of Stay'!R:R,"&lt;&gt;Error")+SUMIFS('4. Equipment Costs'!N:N,'4. Equipment Costs'!C:C,B65,'4. Equipment Costs'!B:B,$F$25,'4. Equipment Costs'!O:O,"&lt;&gt;Error")+SUMIFS('5. Subcontracting Costs'!N:N,'5. Subcontracting Costs'!C:C,B65,'5. Subcontracting Costs'!B:B,$F$25,'5. Subcontracting Costs'!O:O,"&lt;&gt;Error")</f>
        <v>0</v>
      </c>
      <c r="G65" s="63">
        <f>SUMIFS('1. Staff costs'!N:N,'1. Staff costs'!C:C,B65,'1. Staff costs'!B:B,$G$25,'1. Staff costs'!O:O,"&lt;&gt;Error")+SUMIFS('2-3. Travel Costs&amp;Costs of Stay'!Q:Q,'2-3. Travel Costs&amp;Costs of Stay'!C:C,B65,'2-3. Travel Costs&amp;Costs of Stay'!B:B,$G$25,'2-3. Travel Costs&amp;Costs of Stay'!R:R,"&lt;&gt;Error")+SUMIFS('4. Equipment Costs'!N:N,'4. Equipment Costs'!C:C,B65,'4. Equipment Costs'!B:B,$G$25,'4. Equipment Costs'!O:O,"&lt;&gt;Error")+SUMIFS('5. Subcontracting Costs'!N:N,'5. Subcontracting Costs'!C:C,B65,'5. Subcontracting Costs'!B:B,$G$25,'5. Subcontracting Costs'!O:O,"&lt;&gt;Error")</f>
        <v>0</v>
      </c>
      <c r="H65" s="262"/>
      <c r="I65" s="64">
        <f t="shared" si="4"/>
        <v>0</v>
      </c>
    </row>
    <row r="66" spans="2:9" x14ac:dyDescent="0.35">
      <c r="B66" s="171" t="s">
        <v>136</v>
      </c>
      <c r="C66" s="63">
        <f>SUMIFS('1. Staff costs'!N:N,'1. Staff costs'!C:C,B66,'1. Staff costs'!B:B,$C$25,'1. Staff costs'!O:O,"&lt;&gt;Error")+SUMIFS('2-3. Travel Costs&amp;Costs of Stay'!Q:Q,'2-3. Travel Costs&amp;Costs of Stay'!C:C,B66,'2-3. Travel Costs&amp;Costs of Stay'!B:B,$C$25,'2-3. Travel Costs&amp;Costs of Stay'!R:R,"&lt;&gt;Error")+SUMIFS('4. Equipment Costs'!N:N,'4. Equipment Costs'!C:C,B66,'4. Equipment Costs'!B:B,$C$25,'4. Equipment Costs'!O:O,"&lt;&gt;Error")+SUMIFS('5. Subcontracting Costs'!N:N,'5. Subcontracting Costs'!C:C,B66,'5. Subcontracting Costs'!B:B,$C$25,'5. Subcontracting Costs'!O:O,"&lt;&gt;Error")</f>
        <v>0</v>
      </c>
      <c r="D66" s="63">
        <f>SUMIFS('1. Staff costs'!N:N,'1. Staff costs'!C:C,B66,'1. Staff costs'!B:B,$D$25,'1. Staff costs'!O:O,"&lt;&gt;Error")+SUMIFS('2-3. Travel Costs&amp;Costs of Stay'!Q:Q,'2-3. Travel Costs&amp;Costs of Stay'!C:C,B66,'2-3. Travel Costs&amp;Costs of Stay'!B:B,$D$25,'2-3. Travel Costs&amp;Costs of Stay'!R:R,"&lt;&gt;Error")+SUMIFS('4. Equipment Costs'!N:N,'4. Equipment Costs'!C:C,B66,'4. Equipment Costs'!B:B,$D$25,'4. Equipment Costs'!O:O,"&lt;&gt;Error")+SUMIFS('5. Subcontracting Costs'!N:N,'5. Subcontracting Costs'!C:C,B66,'5. Subcontracting Costs'!B:B,$D$25,'5. Subcontracting Costs'!O:O,"&lt;&gt;Error")</f>
        <v>0</v>
      </c>
      <c r="E66" s="63">
        <f>SUMIFS('1. Staff costs'!N:N,'1. Staff costs'!C:C,B66,'1. Staff costs'!B:B,$E$25,'1. Staff costs'!O:O,"&lt;&gt;Error")+SUMIFS('2-3. Travel Costs&amp;Costs of Stay'!Q:Q,'2-3. Travel Costs&amp;Costs of Stay'!C:C,B66,'2-3. Travel Costs&amp;Costs of Stay'!B:B,$E$25,'2-3. Travel Costs&amp;Costs of Stay'!R:R,"&lt;&gt;Error")+SUMIFS('4. Equipment Costs'!N:N,'4. Equipment Costs'!C:C,B66,'4. Equipment Costs'!B:B,$E$25,'4. Equipment Costs'!O:O,"&lt;&gt;Error")+SUMIFS('5. Subcontracting Costs'!N:N,'5. Subcontracting Costs'!C:C,B66,'5. Subcontracting Costs'!B:B,$E$25,'5. Subcontracting Costs'!O:O,"&lt;&gt;Error")</f>
        <v>0</v>
      </c>
      <c r="F66" s="63">
        <f>SUMIFS('1. Staff costs'!N:N,'1. Staff costs'!C:C,B66,'1. Staff costs'!B:B,$F$25,'1. Staff costs'!O:O,"&lt;&gt;Error")+SUMIFS('2-3. Travel Costs&amp;Costs of Stay'!Q:Q,'2-3. Travel Costs&amp;Costs of Stay'!C:C,B66,'2-3. Travel Costs&amp;Costs of Stay'!B:B,$F$25,'2-3. Travel Costs&amp;Costs of Stay'!R:R,"&lt;&gt;Error")+SUMIFS('4. Equipment Costs'!N:N,'4. Equipment Costs'!C:C,B66,'4. Equipment Costs'!B:B,$F$25,'4. Equipment Costs'!O:O,"&lt;&gt;Error")+SUMIFS('5. Subcontracting Costs'!N:N,'5. Subcontracting Costs'!C:C,B66,'5. Subcontracting Costs'!B:B,$F$25,'5. Subcontracting Costs'!O:O,"&lt;&gt;Error")</f>
        <v>0</v>
      </c>
      <c r="G66" s="63">
        <f>SUMIFS('1. Staff costs'!N:N,'1. Staff costs'!C:C,B66,'1. Staff costs'!B:B,$G$25,'1. Staff costs'!O:O,"&lt;&gt;Error")+SUMIFS('2-3. Travel Costs&amp;Costs of Stay'!Q:Q,'2-3. Travel Costs&amp;Costs of Stay'!C:C,B66,'2-3. Travel Costs&amp;Costs of Stay'!B:B,$G$25,'2-3. Travel Costs&amp;Costs of Stay'!R:R,"&lt;&gt;Error")+SUMIFS('4. Equipment Costs'!N:N,'4. Equipment Costs'!C:C,B66,'4. Equipment Costs'!B:B,$G$25,'4. Equipment Costs'!O:O,"&lt;&gt;Error")+SUMIFS('5. Subcontracting Costs'!N:N,'5. Subcontracting Costs'!C:C,B66,'5. Subcontracting Costs'!B:B,$G$25,'5. Subcontracting Costs'!O:O,"&lt;&gt;Error")</f>
        <v>0</v>
      </c>
      <c r="H66" s="262"/>
      <c r="I66" s="64">
        <f t="shared" si="4"/>
        <v>0</v>
      </c>
    </row>
    <row r="67" spans="2:9" x14ac:dyDescent="0.35">
      <c r="B67" s="171" t="s">
        <v>137</v>
      </c>
      <c r="C67" s="63">
        <f>SUMIFS('1. Staff costs'!N:N,'1. Staff costs'!C:C,B67,'1. Staff costs'!B:B,$C$25,'1. Staff costs'!O:O,"&lt;&gt;Error")+SUMIFS('2-3. Travel Costs&amp;Costs of Stay'!Q:Q,'2-3. Travel Costs&amp;Costs of Stay'!C:C,B67,'2-3. Travel Costs&amp;Costs of Stay'!B:B,$C$25,'2-3. Travel Costs&amp;Costs of Stay'!R:R,"&lt;&gt;Error")+SUMIFS('4. Equipment Costs'!N:N,'4. Equipment Costs'!C:C,B67,'4. Equipment Costs'!B:B,$C$25,'4. Equipment Costs'!O:O,"&lt;&gt;Error")+SUMIFS('5. Subcontracting Costs'!N:N,'5. Subcontracting Costs'!C:C,B67,'5. Subcontracting Costs'!B:B,$C$25,'5. Subcontracting Costs'!O:O,"&lt;&gt;Error")</f>
        <v>0</v>
      </c>
      <c r="D67" s="63">
        <f>SUMIFS('1. Staff costs'!N:N,'1. Staff costs'!C:C,B67,'1. Staff costs'!B:B,$D$25,'1. Staff costs'!O:O,"&lt;&gt;Error")+SUMIFS('2-3. Travel Costs&amp;Costs of Stay'!Q:Q,'2-3. Travel Costs&amp;Costs of Stay'!C:C,B67,'2-3. Travel Costs&amp;Costs of Stay'!B:B,$D$25,'2-3. Travel Costs&amp;Costs of Stay'!R:R,"&lt;&gt;Error")+SUMIFS('4. Equipment Costs'!N:N,'4. Equipment Costs'!C:C,B67,'4. Equipment Costs'!B:B,$D$25,'4. Equipment Costs'!O:O,"&lt;&gt;Error")+SUMIFS('5. Subcontracting Costs'!N:N,'5. Subcontracting Costs'!C:C,B67,'5. Subcontracting Costs'!B:B,$D$25,'5. Subcontracting Costs'!O:O,"&lt;&gt;Error")</f>
        <v>0</v>
      </c>
      <c r="E67" s="63">
        <f>SUMIFS('1. Staff costs'!N:N,'1. Staff costs'!C:C,B67,'1. Staff costs'!B:B,$E$25,'1. Staff costs'!O:O,"&lt;&gt;Error")+SUMIFS('2-3. Travel Costs&amp;Costs of Stay'!Q:Q,'2-3. Travel Costs&amp;Costs of Stay'!C:C,B67,'2-3. Travel Costs&amp;Costs of Stay'!B:B,$E$25,'2-3. Travel Costs&amp;Costs of Stay'!R:R,"&lt;&gt;Error")+SUMIFS('4. Equipment Costs'!N:N,'4. Equipment Costs'!C:C,B67,'4. Equipment Costs'!B:B,$E$25,'4. Equipment Costs'!O:O,"&lt;&gt;Error")+SUMIFS('5. Subcontracting Costs'!N:N,'5. Subcontracting Costs'!C:C,B67,'5. Subcontracting Costs'!B:B,$E$25,'5. Subcontracting Costs'!O:O,"&lt;&gt;Error")</f>
        <v>0</v>
      </c>
      <c r="F67" s="63">
        <f>SUMIFS('1. Staff costs'!N:N,'1. Staff costs'!C:C,B67,'1. Staff costs'!B:B,$F$25,'1. Staff costs'!O:O,"&lt;&gt;Error")+SUMIFS('2-3. Travel Costs&amp;Costs of Stay'!Q:Q,'2-3. Travel Costs&amp;Costs of Stay'!C:C,B67,'2-3. Travel Costs&amp;Costs of Stay'!B:B,$F$25,'2-3. Travel Costs&amp;Costs of Stay'!R:R,"&lt;&gt;Error")+SUMIFS('4. Equipment Costs'!N:N,'4. Equipment Costs'!C:C,B67,'4. Equipment Costs'!B:B,$F$25,'4. Equipment Costs'!O:O,"&lt;&gt;Error")+SUMIFS('5. Subcontracting Costs'!N:N,'5. Subcontracting Costs'!C:C,B67,'5. Subcontracting Costs'!B:B,$F$25,'5. Subcontracting Costs'!O:O,"&lt;&gt;Error")</f>
        <v>0</v>
      </c>
      <c r="G67" s="63">
        <f>SUMIFS('1. Staff costs'!N:N,'1. Staff costs'!C:C,B67,'1. Staff costs'!B:B,$G$25,'1. Staff costs'!O:O,"&lt;&gt;Error")+SUMIFS('2-3. Travel Costs&amp;Costs of Stay'!Q:Q,'2-3. Travel Costs&amp;Costs of Stay'!C:C,B67,'2-3. Travel Costs&amp;Costs of Stay'!B:B,$G$25,'2-3. Travel Costs&amp;Costs of Stay'!R:R,"&lt;&gt;Error")+SUMIFS('4. Equipment Costs'!N:N,'4. Equipment Costs'!C:C,B67,'4. Equipment Costs'!B:B,$G$25,'4. Equipment Costs'!O:O,"&lt;&gt;Error")+SUMIFS('5. Subcontracting Costs'!N:N,'5. Subcontracting Costs'!C:C,B67,'5. Subcontracting Costs'!B:B,$G$25,'5. Subcontracting Costs'!O:O,"&lt;&gt;Error")</f>
        <v>0</v>
      </c>
      <c r="H67" s="262"/>
      <c r="I67" s="64">
        <f t="shared" si="4"/>
        <v>0</v>
      </c>
    </row>
    <row r="68" spans="2:9" x14ac:dyDescent="0.35">
      <c r="B68" s="171" t="s">
        <v>138</v>
      </c>
      <c r="C68" s="63">
        <f>SUMIFS('1. Staff costs'!N:N,'1. Staff costs'!C:C,B68,'1. Staff costs'!B:B,$C$25,'1. Staff costs'!O:O,"&lt;&gt;Error")+SUMIFS('2-3. Travel Costs&amp;Costs of Stay'!Q:Q,'2-3. Travel Costs&amp;Costs of Stay'!C:C,B68,'2-3. Travel Costs&amp;Costs of Stay'!B:B,$C$25,'2-3. Travel Costs&amp;Costs of Stay'!R:R,"&lt;&gt;Error")+SUMIFS('4. Equipment Costs'!N:N,'4. Equipment Costs'!C:C,B68,'4. Equipment Costs'!B:B,$C$25,'4. Equipment Costs'!O:O,"&lt;&gt;Error")+SUMIFS('5. Subcontracting Costs'!N:N,'5. Subcontracting Costs'!C:C,B68,'5. Subcontracting Costs'!B:B,$C$25,'5. Subcontracting Costs'!O:O,"&lt;&gt;Error")</f>
        <v>0</v>
      </c>
      <c r="D68" s="63">
        <f>SUMIFS('1. Staff costs'!N:N,'1. Staff costs'!C:C,B68,'1. Staff costs'!B:B,$D$25,'1. Staff costs'!O:O,"&lt;&gt;Error")+SUMIFS('2-3. Travel Costs&amp;Costs of Stay'!Q:Q,'2-3. Travel Costs&amp;Costs of Stay'!C:C,B68,'2-3. Travel Costs&amp;Costs of Stay'!B:B,$D$25,'2-3. Travel Costs&amp;Costs of Stay'!R:R,"&lt;&gt;Error")+SUMIFS('4. Equipment Costs'!N:N,'4. Equipment Costs'!C:C,B68,'4. Equipment Costs'!B:B,$D$25,'4. Equipment Costs'!O:O,"&lt;&gt;Error")+SUMIFS('5. Subcontracting Costs'!N:N,'5. Subcontracting Costs'!C:C,B68,'5. Subcontracting Costs'!B:B,$D$25,'5. Subcontracting Costs'!O:O,"&lt;&gt;Error")</f>
        <v>0</v>
      </c>
      <c r="E68" s="63">
        <f>SUMIFS('1. Staff costs'!N:N,'1. Staff costs'!C:C,B68,'1. Staff costs'!B:B,$E$25,'1. Staff costs'!O:O,"&lt;&gt;Error")+SUMIFS('2-3. Travel Costs&amp;Costs of Stay'!Q:Q,'2-3. Travel Costs&amp;Costs of Stay'!C:C,B68,'2-3. Travel Costs&amp;Costs of Stay'!B:B,$E$25,'2-3. Travel Costs&amp;Costs of Stay'!R:R,"&lt;&gt;Error")+SUMIFS('4. Equipment Costs'!N:N,'4. Equipment Costs'!C:C,B68,'4. Equipment Costs'!B:B,$E$25,'4. Equipment Costs'!O:O,"&lt;&gt;Error")+SUMIFS('5. Subcontracting Costs'!N:N,'5. Subcontracting Costs'!C:C,B68,'5. Subcontracting Costs'!B:B,$E$25,'5. Subcontracting Costs'!O:O,"&lt;&gt;Error")</f>
        <v>0</v>
      </c>
      <c r="F68" s="63">
        <f>SUMIFS('1. Staff costs'!N:N,'1. Staff costs'!C:C,B68,'1. Staff costs'!B:B,$F$25,'1. Staff costs'!O:O,"&lt;&gt;Error")+SUMIFS('2-3. Travel Costs&amp;Costs of Stay'!Q:Q,'2-3. Travel Costs&amp;Costs of Stay'!C:C,B68,'2-3. Travel Costs&amp;Costs of Stay'!B:B,$F$25,'2-3. Travel Costs&amp;Costs of Stay'!R:R,"&lt;&gt;Error")+SUMIFS('4. Equipment Costs'!N:N,'4. Equipment Costs'!C:C,B68,'4. Equipment Costs'!B:B,$F$25,'4. Equipment Costs'!O:O,"&lt;&gt;Error")+SUMIFS('5. Subcontracting Costs'!N:N,'5. Subcontracting Costs'!C:C,B68,'5. Subcontracting Costs'!B:B,$F$25,'5. Subcontracting Costs'!O:O,"&lt;&gt;Error")</f>
        <v>0</v>
      </c>
      <c r="G68" s="63">
        <f>SUMIFS('1. Staff costs'!N:N,'1. Staff costs'!C:C,B68,'1. Staff costs'!B:B,$G$25,'1. Staff costs'!O:O,"&lt;&gt;Error")+SUMIFS('2-3. Travel Costs&amp;Costs of Stay'!Q:Q,'2-3. Travel Costs&amp;Costs of Stay'!C:C,B68,'2-3. Travel Costs&amp;Costs of Stay'!B:B,$G$25,'2-3. Travel Costs&amp;Costs of Stay'!R:R,"&lt;&gt;Error")+SUMIFS('4. Equipment Costs'!N:N,'4. Equipment Costs'!C:C,B68,'4. Equipment Costs'!B:B,$G$25,'4. Equipment Costs'!O:O,"&lt;&gt;Error")+SUMIFS('5. Subcontracting Costs'!N:N,'5. Subcontracting Costs'!C:C,B68,'5. Subcontracting Costs'!B:B,$G$25,'5. Subcontracting Costs'!O:O,"&lt;&gt;Error")</f>
        <v>0</v>
      </c>
      <c r="H68" s="262"/>
      <c r="I68" s="64">
        <f t="shared" si="4"/>
        <v>0</v>
      </c>
    </row>
    <row r="69" spans="2:9" x14ac:dyDescent="0.35">
      <c r="B69" s="171" t="s">
        <v>139</v>
      </c>
      <c r="C69" s="63">
        <f>SUMIFS('1. Staff costs'!N:N,'1. Staff costs'!C:C,B69,'1. Staff costs'!B:B,$C$25,'1. Staff costs'!O:O,"&lt;&gt;Error")+SUMIFS('2-3. Travel Costs&amp;Costs of Stay'!Q:Q,'2-3. Travel Costs&amp;Costs of Stay'!C:C,B69,'2-3. Travel Costs&amp;Costs of Stay'!B:B,$C$25,'2-3. Travel Costs&amp;Costs of Stay'!R:R,"&lt;&gt;Error")+SUMIFS('4. Equipment Costs'!N:N,'4. Equipment Costs'!C:C,B69,'4. Equipment Costs'!B:B,$C$25,'4. Equipment Costs'!O:O,"&lt;&gt;Error")+SUMIFS('5. Subcontracting Costs'!N:N,'5. Subcontracting Costs'!C:C,B69,'5. Subcontracting Costs'!B:B,$C$25,'5. Subcontracting Costs'!O:O,"&lt;&gt;Error")</f>
        <v>0</v>
      </c>
      <c r="D69" s="63">
        <f>SUMIFS('1. Staff costs'!N:N,'1. Staff costs'!C:C,B69,'1. Staff costs'!B:B,$D$25,'1. Staff costs'!O:O,"&lt;&gt;Error")+SUMIFS('2-3. Travel Costs&amp;Costs of Stay'!Q:Q,'2-3. Travel Costs&amp;Costs of Stay'!C:C,B69,'2-3. Travel Costs&amp;Costs of Stay'!B:B,$D$25,'2-3. Travel Costs&amp;Costs of Stay'!R:R,"&lt;&gt;Error")+SUMIFS('4. Equipment Costs'!N:N,'4. Equipment Costs'!C:C,B69,'4. Equipment Costs'!B:B,$D$25,'4. Equipment Costs'!O:O,"&lt;&gt;Error")+SUMIFS('5. Subcontracting Costs'!N:N,'5. Subcontracting Costs'!C:C,B69,'5. Subcontracting Costs'!B:B,$D$25,'5. Subcontracting Costs'!O:O,"&lt;&gt;Error")</f>
        <v>0</v>
      </c>
      <c r="E69" s="63">
        <f>SUMIFS('1. Staff costs'!N:N,'1. Staff costs'!C:C,B69,'1. Staff costs'!B:B,$E$25,'1. Staff costs'!O:O,"&lt;&gt;Error")+SUMIFS('2-3. Travel Costs&amp;Costs of Stay'!Q:Q,'2-3. Travel Costs&amp;Costs of Stay'!C:C,B69,'2-3. Travel Costs&amp;Costs of Stay'!B:B,$E$25,'2-3. Travel Costs&amp;Costs of Stay'!R:R,"&lt;&gt;Error")+SUMIFS('4. Equipment Costs'!N:N,'4. Equipment Costs'!C:C,B69,'4. Equipment Costs'!B:B,$E$25,'4. Equipment Costs'!O:O,"&lt;&gt;Error")+SUMIFS('5. Subcontracting Costs'!N:N,'5. Subcontracting Costs'!C:C,B69,'5. Subcontracting Costs'!B:B,$E$25,'5. Subcontracting Costs'!O:O,"&lt;&gt;Error")</f>
        <v>0</v>
      </c>
      <c r="F69" s="63">
        <f>SUMIFS('1. Staff costs'!N:N,'1. Staff costs'!C:C,B69,'1. Staff costs'!B:B,$F$25,'1. Staff costs'!O:O,"&lt;&gt;Error")+SUMIFS('2-3. Travel Costs&amp;Costs of Stay'!Q:Q,'2-3. Travel Costs&amp;Costs of Stay'!C:C,B69,'2-3. Travel Costs&amp;Costs of Stay'!B:B,$F$25,'2-3. Travel Costs&amp;Costs of Stay'!R:R,"&lt;&gt;Error")+SUMIFS('4. Equipment Costs'!N:N,'4. Equipment Costs'!C:C,B69,'4. Equipment Costs'!B:B,$F$25,'4. Equipment Costs'!O:O,"&lt;&gt;Error")+SUMIFS('5. Subcontracting Costs'!N:N,'5. Subcontracting Costs'!C:C,B69,'5. Subcontracting Costs'!B:B,$F$25,'5. Subcontracting Costs'!O:O,"&lt;&gt;Error")</f>
        <v>0</v>
      </c>
      <c r="G69" s="63">
        <f>SUMIFS('1. Staff costs'!N:N,'1. Staff costs'!C:C,B69,'1. Staff costs'!B:B,$G$25,'1. Staff costs'!O:O,"&lt;&gt;Error")+SUMIFS('2-3. Travel Costs&amp;Costs of Stay'!Q:Q,'2-3. Travel Costs&amp;Costs of Stay'!C:C,B69,'2-3. Travel Costs&amp;Costs of Stay'!B:B,$G$25,'2-3. Travel Costs&amp;Costs of Stay'!R:R,"&lt;&gt;Error")+SUMIFS('4. Equipment Costs'!N:N,'4. Equipment Costs'!C:C,B69,'4. Equipment Costs'!B:B,$G$25,'4. Equipment Costs'!O:O,"&lt;&gt;Error")+SUMIFS('5. Subcontracting Costs'!N:N,'5. Subcontracting Costs'!C:C,B69,'5. Subcontracting Costs'!B:B,$G$25,'5. Subcontracting Costs'!O:O,"&lt;&gt;Error")</f>
        <v>0</v>
      </c>
      <c r="H69" s="262"/>
      <c r="I69" s="64">
        <f t="shared" si="4"/>
        <v>0</v>
      </c>
    </row>
    <row r="70" spans="2:9" x14ac:dyDescent="0.35">
      <c r="B70" s="171" t="s">
        <v>140</v>
      </c>
      <c r="C70" s="63">
        <f>SUMIFS('1. Staff costs'!N:N,'1. Staff costs'!C:C,B70,'1. Staff costs'!B:B,$C$25,'1. Staff costs'!O:O,"&lt;&gt;Error")+SUMIFS('2-3. Travel Costs&amp;Costs of Stay'!Q:Q,'2-3. Travel Costs&amp;Costs of Stay'!C:C,B70,'2-3. Travel Costs&amp;Costs of Stay'!B:B,$C$25,'2-3. Travel Costs&amp;Costs of Stay'!R:R,"&lt;&gt;Error")+SUMIFS('4. Equipment Costs'!N:N,'4. Equipment Costs'!C:C,B70,'4. Equipment Costs'!B:B,$C$25,'4. Equipment Costs'!O:O,"&lt;&gt;Error")+SUMIFS('5. Subcontracting Costs'!N:N,'5. Subcontracting Costs'!C:C,B70,'5. Subcontracting Costs'!B:B,$C$25,'5. Subcontracting Costs'!O:O,"&lt;&gt;Error")</f>
        <v>0</v>
      </c>
      <c r="D70" s="63">
        <f>SUMIFS('1. Staff costs'!N:N,'1. Staff costs'!C:C,B70,'1. Staff costs'!B:B,$D$25,'1. Staff costs'!O:O,"&lt;&gt;Error")+SUMIFS('2-3. Travel Costs&amp;Costs of Stay'!Q:Q,'2-3. Travel Costs&amp;Costs of Stay'!C:C,B70,'2-3. Travel Costs&amp;Costs of Stay'!B:B,$D$25,'2-3. Travel Costs&amp;Costs of Stay'!R:R,"&lt;&gt;Error")+SUMIFS('4. Equipment Costs'!N:N,'4. Equipment Costs'!C:C,B70,'4. Equipment Costs'!B:B,$D$25,'4. Equipment Costs'!O:O,"&lt;&gt;Error")+SUMIFS('5. Subcontracting Costs'!N:N,'5. Subcontracting Costs'!C:C,B70,'5. Subcontracting Costs'!B:B,$D$25,'5. Subcontracting Costs'!O:O,"&lt;&gt;Error")</f>
        <v>0</v>
      </c>
      <c r="E70" s="63">
        <f>SUMIFS('1. Staff costs'!N:N,'1. Staff costs'!C:C,B70,'1. Staff costs'!B:B,$E$25,'1. Staff costs'!O:O,"&lt;&gt;Error")+SUMIFS('2-3. Travel Costs&amp;Costs of Stay'!Q:Q,'2-3. Travel Costs&amp;Costs of Stay'!C:C,B70,'2-3. Travel Costs&amp;Costs of Stay'!B:B,$E$25,'2-3. Travel Costs&amp;Costs of Stay'!R:R,"&lt;&gt;Error")+SUMIFS('4. Equipment Costs'!N:N,'4. Equipment Costs'!C:C,B70,'4. Equipment Costs'!B:B,$E$25,'4. Equipment Costs'!O:O,"&lt;&gt;Error")+SUMIFS('5. Subcontracting Costs'!N:N,'5. Subcontracting Costs'!C:C,B70,'5. Subcontracting Costs'!B:B,$E$25,'5. Subcontracting Costs'!O:O,"&lt;&gt;Error")</f>
        <v>0</v>
      </c>
      <c r="F70" s="63">
        <f>SUMIFS('1. Staff costs'!N:N,'1. Staff costs'!C:C,B70,'1. Staff costs'!B:B,$F$25,'1. Staff costs'!O:O,"&lt;&gt;Error")+SUMIFS('2-3. Travel Costs&amp;Costs of Stay'!Q:Q,'2-3. Travel Costs&amp;Costs of Stay'!C:C,B70,'2-3. Travel Costs&amp;Costs of Stay'!B:B,$F$25,'2-3. Travel Costs&amp;Costs of Stay'!R:R,"&lt;&gt;Error")+SUMIFS('4. Equipment Costs'!N:N,'4. Equipment Costs'!C:C,B70,'4. Equipment Costs'!B:B,$F$25,'4. Equipment Costs'!O:O,"&lt;&gt;Error")+SUMIFS('5. Subcontracting Costs'!N:N,'5. Subcontracting Costs'!C:C,B70,'5. Subcontracting Costs'!B:B,$F$25,'5. Subcontracting Costs'!O:O,"&lt;&gt;Error")</f>
        <v>0</v>
      </c>
      <c r="G70" s="63">
        <f>SUMIFS('1. Staff costs'!N:N,'1. Staff costs'!C:C,B70,'1. Staff costs'!B:B,$G$25,'1. Staff costs'!O:O,"&lt;&gt;Error")+SUMIFS('2-3. Travel Costs&amp;Costs of Stay'!Q:Q,'2-3. Travel Costs&amp;Costs of Stay'!C:C,B70,'2-3. Travel Costs&amp;Costs of Stay'!B:B,$G$25,'2-3. Travel Costs&amp;Costs of Stay'!R:R,"&lt;&gt;Error")+SUMIFS('4. Equipment Costs'!N:N,'4. Equipment Costs'!C:C,B70,'4. Equipment Costs'!B:B,$G$25,'4. Equipment Costs'!O:O,"&lt;&gt;Error")+SUMIFS('5. Subcontracting Costs'!N:N,'5. Subcontracting Costs'!C:C,B70,'5. Subcontracting Costs'!B:B,$G$25,'5. Subcontracting Costs'!O:O,"&lt;&gt;Error")</f>
        <v>0</v>
      </c>
      <c r="H70" s="262"/>
      <c r="I70" s="64">
        <f t="shared" si="4"/>
        <v>0</v>
      </c>
    </row>
    <row r="71" spans="2:9" x14ac:dyDescent="0.35">
      <c r="B71" s="171" t="s">
        <v>141</v>
      </c>
      <c r="C71" s="63">
        <f>SUMIFS('1. Staff costs'!N:N,'1. Staff costs'!C:C,B71,'1. Staff costs'!B:B,$C$25,'1. Staff costs'!O:O,"&lt;&gt;Error")+SUMIFS('2-3. Travel Costs&amp;Costs of Stay'!Q:Q,'2-3. Travel Costs&amp;Costs of Stay'!C:C,B71,'2-3. Travel Costs&amp;Costs of Stay'!B:B,$C$25,'2-3. Travel Costs&amp;Costs of Stay'!R:R,"&lt;&gt;Error")+SUMIFS('4. Equipment Costs'!N:N,'4. Equipment Costs'!C:C,B71,'4. Equipment Costs'!B:B,$C$25,'4. Equipment Costs'!O:O,"&lt;&gt;Error")+SUMIFS('5. Subcontracting Costs'!N:N,'5. Subcontracting Costs'!C:C,B71,'5. Subcontracting Costs'!B:B,$C$25,'5. Subcontracting Costs'!O:O,"&lt;&gt;Error")</f>
        <v>0</v>
      </c>
      <c r="D71" s="63">
        <f>SUMIFS('1. Staff costs'!N:N,'1. Staff costs'!C:C,B71,'1. Staff costs'!B:B,$D$25,'1. Staff costs'!O:O,"&lt;&gt;Error")+SUMIFS('2-3. Travel Costs&amp;Costs of Stay'!Q:Q,'2-3. Travel Costs&amp;Costs of Stay'!C:C,B71,'2-3. Travel Costs&amp;Costs of Stay'!B:B,$D$25,'2-3. Travel Costs&amp;Costs of Stay'!R:R,"&lt;&gt;Error")+SUMIFS('4. Equipment Costs'!N:N,'4. Equipment Costs'!C:C,B71,'4. Equipment Costs'!B:B,$D$25,'4. Equipment Costs'!O:O,"&lt;&gt;Error")+SUMIFS('5. Subcontracting Costs'!N:N,'5. Subcontracting Costs'!C:C,B71,'5. Subcontracting Costs'!B:B,$D$25,'5. Subcontracting Costs'!O:O,"&lt;&gt;Error")</f>
        <v>0</v>
      </c>
      <c r="E71" s="63">
        <f>SUMIFS('1. Staff costs'!N:N,'1. Staff costs'!C:C,B71,'1. Staff costs'!B:B,$E$25,'1. Staff costs'!O:O,"&lt;&gt;Error")+SUMIFS('2-3. Travel Costs&amp;Costs of Stay'!Q:Q,'2-3. Travel Costs&amp;Costs of Stay'!C:C,B71,'2-3. Travel Costs&amp;Costs of Stay'!B:B,$E$25,'2-3. Travel Costs&amp;Costs of Stay'!R:R,"&lt;&gt;Error")+SUMIFS('4. Equipment Costs'!N:N,'4. Equipment Costs'!C:C,B71,'4. Equipment Costs'!B:B,$E$25,'4. Equipment Costs'!O:O,"&lt;&gt;Error")+SUMIFS('5. Subcontracting Costs'!N:N,'5. Subcontracting Costs'!C:C,B71,'5. Subcontracting Costs'!B:B,$E$25,'5. Subcontracting Costs'!O:O,"&lt;&gt;Error")</f>
        <v>0</v>
      </c>
      <c r="F71" s="63">
        <f>SUMIFS('1. Staff costs'!N:N,'1. Staff costs'!C:C,B71,'1. Staff costs'!B:B,$F$25,'1. Staff costs'!O:O,"&lt;&gt;Error")+SUMIFS('2-3. Travel Costs&amp;Costs of Stay'!Q:Q,'2-3. Travel Costs&amp;Costs of Stay'!C:C,B71,'2-3. Travel Costs&amp;Costs of Stay'!B:B,$F$25,'2-3. Travel Costs&amp;Costs of Stay'!R:R,"&lt;&gt;Error")+SUMIFS('4. Equipment Costs'!N:N,'4. Equipment Costs'!C:C,B71,'4. Equipment Costs'!B:B,$F$25,'4. Equipment Costs'!O:O,"&lt;&gt;Error")+SUMIFS('5. Subcontracting Costs'!N:N,'5. Subcontracting Costs'!C:C,B71,'5. Subcontracting Costs'!B:B,$F$25,'5. Subcontracting Costs'!O:O,"&lt;&gt;Error")</f>
        <v>0</v>
      </c>
      <c r="G71" s="63">
        <f>SUMIFS('1. Staff costs'!N:N,'1. Staff costs'!C:C,B71,'1. Staff costs'!B:B,$G$25,'1. Staff costs'!O:O,"&lt;&gt;Error")+SUMIFS('2-3. Travel Costs&amp;Costs of Stay'!Q:Q,'2-3. Travel Costs&amp;Costs of Stay'!C:C,B71,'2-3. Travel Costs&amp;Costs of Stay'!B:B,$G$25,'2-3. Travel Costs&amp;Costs of Stay'!R:R,"&lt;&gt;Error")+SUMIFS('4. Equipment Costs'!N:N,'4. Equipment Costs'!C:C,B71,'4. Equipment Costs'!B:B,$G$25,'4. Equipment Costs'!O:O,"&lt;&gt;Error")+SUMIFS('5. Subcontracting Costs'!N:N,'5. Subcontracting Costs'!C:C,B71,'5. Subcontracting Costs'!B:B,$G$25,'5. Subcontracting Costs'!O:O,"&lt;&gt;Error")</f>
        <v>0</v>
      </c>
      <c r="H71" s="262"/>
      <c r="I71" s="64">
        <f t="shared" si="4"/>
        <v>0</v>
      </c>
    </row>
    <row r="72" spans="2:9" x14ac:dyDescent="0.35">
      <c r="B72" s="171" t="s">
        <v>142</v>
      </c>
      <c r="C72" s="63">
        <f>SUMIFS('1. Staff costs'!N:N,'1. Staff costs'!C:C,B72,'1. Staff costs'!B:B,$C$25,'1. Staff costs'!O:O,"&lt;&gt;Error")+SUMIFS('2-3. Travel Costs&amp;Costs of Stay'!Q:Q,'2-3. Travel Costs&amp;Costs of Stay'!C:C,B72,'2-3. Travel Costs&amp;Costs of Stay'!B:B,$C$25,'2-3. Travel Costs&amp;Costs of Stay'!R:R,"&lt;&gt;Error")+SUMIFS('4. Equipment Costs'!N:N,'4. Equipment Costs'!C:C,B72,'4. Equipment Costs'!B:B,$C$25,'4. Equipment Costs'!O:O,"&lt;&gt;Error")+SUMIFS('5. Subcontracting Costs'!N:N,'5. Subcontracting Costs'!C:C,B72,'5. Subcontracting Costs'!B:B,$C$25,'5. Subcontracting Costs'!O:O,"&lt;&gt;Error")</f>
        <v>0</v>
      </c>
      <c r="D72" s="63">
        <f>SUMIFS('1. Staff costs'!N:N,'1. Staff costs'!C:C,B72,'1. Staff costs'!B:B,$D$25,'1. Staff costs'!O:O,"&lt;&gt;Error")+SUMIFS('2-3. Travel Costs&amp;Costs of Stay'!Q:Q,'2-3. Travel Costs&amp;Costs of Stay'!C:C,B72,'2-3. Travel Costs&amp;Costs of Stay'!B:B,$D$25,'2-3. Travel Costs&amp;Costs of Stay'!R:R,"&lt;&gt;Error")+SUMIFS('4. Equipment Costs'!N:N,'4. Equipment Costs'!C:C,B72,'4. Equipment Costs'!B:B,$D$25,'4. Equipment Costs'!O:O,"&lt;&gt;Error")+SUMIFS('5. Subcontracting Costs'!N:N,'5. Subcontracting Costs'!C:C,B72,'5. Subcontracting Costs'!B:B,$D$25,'5. Subcontracting Costs'!O:O,"&lt;&gt;Error")</f>
        <v>0</v>
      </c>
      <c r="E72" s="63">
        <f>SUMIFS('1. Staff costs'!N:N,'1. Staff costs'!C:C,B72,'1. Staff costs'!B:B,$E$25,'1. Staff costs'!O:O,"&lt;&gt;Error")+SUMIFS('2-3. Travel Costs&amp;Costs of Stay'!Q:Q,'2-3. Travel Costs&amp;Costs of Stay'!C:C,B72,'2-3. Travel Costs&amp;Costs of Stay'!B:B,$E$25,'2-3. Travel Costs&amp;Costs of Stay'!R:R,"&lt;&gt;Error")+SUMIFS('4. Equipment Costs'!N:N,'4. Equipment Costs'!C:C,B72,'4. Equipment Costs'!B:B,$E$25,'4. Equipment Costs'!O:O,"&lt;&gt;Error")+SUMIFS('5. Subcontracting Costs'!N:N,'5. Subcontracting Costs'!C:C,B72,'5. Subcontracting Costs'!B:B,$E$25,'5. Subcontracting Costs'!O:O,"&lt;&gt;Error")</f>
        <v>0</v>
      </c>
      <c r="F72" s="63">
        <f>SUMIFS('1. Staff costs'!N:N,'1. Staff costs'!C:C,B72,'1. Staff costs'!B:B,$F$25,'1. Staff costs'!O:O,"&lt;&gt;Error")+SUMIFS('2-3. Travel Costs&amp;Costs of Stay'!Q:Q,'2-3. Travel Costs&amp;Costs of Stay'!C:C,B72,'2-3. Travel Costs&amp;Costs of Stay'!B:B,$F$25,'2-3. Travel Costs&amp;Costs of Stay'!R:R,"&lt;&gt;Error")+SUMIFS('4. Equipment Costs'!N:N,'4. Equipment Costs'!C:C,B72,'4. Equipment Costs'!B:B,$F$25,'4. Equipment Costs'!O:O,"&lt;&gt;Error")+SUMIFS('5. Subcontracting Costs'!N:N,'5. Subcontracting Costs'!C:C,B72,'5. Subcontracting Costs'!B:B,$F$25,'5. Subcontracting Costs'!O:O,"&lt;&gt;Error")</f>
        <v>0</v>
      </c>
      <c r="G72" s="63">
        <f>SUMIFS('1. Staff costs'!N:N,'1. Staff costs'!C:C,B72,'1. Staff costs'!B:B,$G$25,'1. Staff costs'!O:O,"&lt;&gt;Error")+SUMIFS('2-3. Travel Costs&amp;Costs of Stay'!Q:Q,'2-3. Travel Costs&amp;Costs of Stay'!C:C,B72,'2-3. Travel Costs&amp;Costs of Stay'!B:B,$G$25,'2-3. Travel Costs&amp;Costs of Stay'!R:R,"&lt;&gt;Error")+SUMIFS('4. Equipment Costs'!N:N,'4. Equipment Costs'!C:C,B72,'4. Equipment Costs'!B:B,$G$25,'4. Equipment Costs'!O:O,"&lt;&gt;Error")+SUMIFS('5. Subcontracting Costs'!N:N,'5. Subcontracting Costs'!C:C,B72,'5. Subcontracting Costs'!B:B,$G$25,'5. Subcontracting Costs'!O:O,"&lt;&gt;Error")</f>
        <v>0</v>
      </c>
      <c r="H72" s="262"/>
      <c r="I72" s="64">
        <f t="shared" si="4"/>
        <v>0</v>
      </c>
    </row>
    <row r="73" spans="2:9" x14ac:dyDescent="0.35">
      <c r="B73" s="171" t="s">
        <v>143</v>
      </c>
      <c r="C73" s="63">
        <f>SUMIFS('1. Staff costs'!N:N,'1. Staff costs'!C:C,B73,'1. Staff costs'!B:B,$C$25,'1. Staff costs'!O:O,"&lt;&gt;Error")+SUMIFS('2-3. Travel Costs&amp;Costs of Stay'!Q:Q,'2-3. Travel Costs&amp;Costs of Stay'!C:C,B73,'2-3. Travel Costs&amp;Costs of Stay'!B:B,$C$25,'2-3. Travel Costs&amp;Costs of Stay'!R:R,"&lt;&gt;Error")+SUMIFS('4. Equipment Costs'!N:N,'4. Equipment Costs'!C:C,B73,'4. Equipment Costs'!B:B,$C$25,'4. Equipment Costs'!O:O,"&lt;&gt;Error")+SUMIFS('5. Subcontracting Costs'!N:N,'5. Subcontracting Costs'!C:C,B73,'5. Subcontracting Costs'!B:B,$C$25,'5. Subcontracting Costs'!O:O,"&lt;&gt;Error")</f>
        <v>0</v>
      </c>
      <c r="D73" s="63">
        <f>SUMIFS('1. Staff costs'!N:N,'1. Staff costs'!C:C,B73,'1. Staff costs'!B:B,$D$25,'1. Staff costs'!O:O,"&lt;&gt;Error")+SUMIFS('2-3. Travel Costs&amp;Costs of Stay'!Q:Q,'2-3. Travel Costs&amp;Costs of Stay'!C:C,B73,'2-3. Travel Costs&amp;Costs of Stay'!B:B,$D$25,'2-3. Travel Costs&amp;Costs of Stay'!R:R,"&lt;&gt;Error")+SUMIFS('4. Equipment Costs'!N:N,'4. Equipment Costs'!C:C,B73,'4. Equipment Costs'!B:B,$D$25,'4. Equipment Costs'!O:O,"&lt;&gt;Error")+SUMIFS('5. Subcontracting Costs'!N:N,'5. Subcontracting Costs'!C:C,B73,'5. Subcontracting Costs'!B:B,$D$25,'5. Subcontracting Costs'!O:O,"&lt;&gt;Error")</f>
        <v>0</v>
      </c>
      <c r="E73" s="63">
        <f>SUMIFS('1. Staff costs'!N:N,'1. Staff costs'!C:C,B73,'1. Staff costs'!B:B,$E$25,'1. Staff costs'!O:O,"&lt;&gt;Error")+SUMIFS('2-3. Travel Costs&amp;Costs of Stay'!Q:Q,'2-3. Travel Costs&amp;Costs of Stay'!C:C,B73,'2-3. Travel Costs&amp;Costs of Stay'!B:B,$E$25,'2-3. Travel Costs&amp;Costs of Stay'!R:R,"&lt;&gt;Error")+SUMIFS('4. Equipment Costs'!N:N,'4. Equipment Costs'!C:C,B73,'4. Equipment Costs'!B:B,$E$25,'4. Equipment Costs'!O:O,"&lt;&gt;Error")+SUMIFS('5. Subcontracting Costs'!N:N,'5. Subcontracting Costs'!C:C,B73,'5. Subcontracting Costs'!B:B,$E$25,'5. Subcontracting Costs'!O:O,"&lt;&gt;Error")</f>
        <v>0</v>
      </c>
      <c r="F73" s="63">
        <f>SUMIFS('1. Staff costs'!N:N,'1. Staff costs'!C:C,B73,'1. Staff costs'!B:B,$F$25,'1. Staff costs'!O:O,"&lt;&gt;Error")+SUMIFS('2-3. Travel Costs&amp;Costs of Stay'!Q:Q,'2-3. Travel Costs&amp;Costs of Stay'!C:C,B73,'2-3. Travel Costs&amp;Costs of Stay'!B:B,$F$25,'2-3. Travel Costs&amp;Costs of Stay'!R:R,"&lt;&gt;Error")+SUMIFS('4. Equipment Costs'!N:N,'4. Equipment Costs'!C:C,B73,'4. Equipment Costs'!B:B,$F$25,'4. Equipment Costs'!O:O,"&lt;&gt;Error")+SUMIFS('5. Subcontracting Costs'!N:N,'5. Subcontracting Costs'!C:C,B73,'5. Subcontracting Costs'!B:B,$F$25,'5. Subcontracting Costs'!O:O,"&lt;&gt;Error")</f>
        <v>0</v>
      </c>
      <c r="G73" s="63">
        <f>SUMIFS('1. Staff costs'!N:N,'1. Staff costs'!C:C,B73,'1. Staff costs'!B:B,$G$25,'1. Staff costs'!O:O,"&lt;&gt;Error")+SUMIFS('2-3. Travel Costs&amp;Costs of Stay'!Q:Q,'2-3. Travel Costs&amp;Costs of Stay'!C:C,B73,'2-3. Travel Costs&amp;Costs of Stay'!B:B,$G$25,'2-3. Travel Costs&amp;Costs of Stay'!R:R,"&lt;&gt;Error")+SUMIFS('4. Equipment Costs'!N:N,'4. Equipment Costs'!C:C,B73,'4. Equipment Costs'!B:B,$G$25,'4. Equipment Costs'!O:O,"&lt;&gt;Error")+SUMIFS('5. Subcontracting Costs'!N:N,'5. Subcontracting Costs'!C:C,B73,'5. Subcontracting Costs'!B:B,$G$25,'5. Subcontracting Costs'!O:O,"&lt;&gt;Error")</f>
        <v>0</v>
      </c>
      <c r="H73" s="262"/>
      <c r="I73" s="64">
        <f t="shared" si="4"/>
        <v>0</v>
      </c>
    </row>
    <row r="74" spans="2:9" x14ac:dyDescent="0.35">
      <c r="B74" s="171" t="s">
        <v>144</v>
      </c>
      <c r="C74" s="63">
        <f>SUMIFS('1. Staff costs'!N:N,'1. Staff costs'!C:C,B74,'1. Staff costs'!B:B,$C$25,'1. Staff costs'!O:O,"&lt;&gt;Error")+SUMIFS('2-3. Travel Costs&amp;Costs of Stay'!Q:Q,'2-3. Travel Costs&amp;Costs of Stay'!C:C,B74,'2-3. Travel Costs&amp;Costs of Stay'!B:B,$C$25,'2-3. Travel Costs&amp;Costs of Stay'!R:R,"&lt;&gt;Error")+SUMIFS('4. Equipment Costs'!N:N,'4. Equipment Costs'!C:C,B74,'4. Equipment Costs'!B:B,$C$25,'4. Equipment Costs'!O:O,"&lt;&gt;Error")+SUMIFS('5. Subcontracting Costs'!N:N,'5. Subcontracting Costs'!C:C,B74,'5. Subcontracting Costs'!B:B,$C$25,'5. Subcontracting Costs'!O:O,"&lt;&gt;Error")</f>
        <v>0</v>
      </c>
      <c r="D74" s="63">
        <f>SUMIFS('1. Staff costs'!N:N,'1. Staff costs'!C:C,B74,'1. Staff costs'!B:B,$D$25,'1. Staff costs'!O:O,"&lt;&gt;Error")+SUMIFS('2-3. Travel Costs&amp;Costs of Stay'!Q:Q,'2-3. Travel Costs&amp;Costs of Stay'!C:C,B74,'2-3. Travel Costs&amp;Costs of Stay'!B:B,$D$25,'2-3. Travel Costs&amp;Costs of Stay'!R:R,"&lt;&gt;Error")+SUMIFS('4. Equipment Costs'!N:N,'4. Equipment Costs'!C:C,B74,'4. Equipment Costs'!B:B,$D$25,'4. Equipment Costs'!O:O,"&lt;&gt;Error")+SUMIFS('5. Subcontracting Costs'!N:N,'5. Subcontracting Costs'!C:C,B74,'5. Subcontracting Costs'!B:B,$D$25,'5. Subcontracting Costs'!O:O,"&lt;&gt;Error")</f>
        <v>0</v>
      </c>
      <c r="E74" s="63">
        <f>SUMIFS('1. Staff costs'!N:N,'1. Staff costs'!C:C,B74,'1. Staff costs'!B:B,$E$25,'1. Staff costs'!O:O,"&lt;&gt;Error")+SUMIFS('2-3. Travel Costs&amp;Costs of Stay'!Q:Q,'2-3. Travel Costs&amp;Costs of Stay'!C:C,B74,'2-3. Travel Costs&amp;Costs of Stay'!B:B,$E$25,'2-3. Travel Costs&amp;Costs of Stay'!R:R,"&lt;&gt;Error")+SUMIFS('4. Equipment Costs'!N:N,'4. Equipment Costs'!C:C,B74,'4. Equipment Costs'!B:B,$E$25,'4. Equipment Costs'!O:O,"&lt;&gt;Error")+SUMIFS('5. Subcontracting Costs'!N:N,'5. Subcontracting Costs'!C:C,B74,'5. Subcontracting Costs'!B:B,$E$25,'5. Subcontracting Costs'!O:O,"&lt;&gt;Error")</f>
        <v>0</v>
      </c>
      <c r="F74" s="63">
        <f>SUMIFS('1. Staff costs'!N:N,'1. Staff costs'!C:C,B74,'1. Staff costs'!B:B,$F$25,'1. Staff costs'!O:O,"&lt;&gt;Error")+SUMIFS('2-3. Travel Costs&amp;Costs of Stay'!Q:Q,'2-3. Travel Costs&amp;Costs of Stay'!C:C,B74,'2-3. Travel Costs&amp;Costs of Stay'!B:B,$F$25,'2-3. Travel Costs&amp;Costs of Stay'!R:R,"&lt;&gt;Error")+SUMIFS('4. Equipment Costs'!N:N,'4. Equipment Costs'!C:C,B74,'4. Equipment Costs'!B:B,$F$25,'4. Equipment Costs'!O:O,"&lt;&gt;Error")+SUMIFS('5. Subcontracting Costs'!N:N,'5. Subcontracting Costs'!C:C,B74,'5. Subcontracting Costs'!B:B,$F$25,'5. Subcontracting Costs'!O:O,"&lt;&gt;Error")</f>
        <v>0</v>
      </c>
      <c r="G74" s="63">
        <f>SUMIFS('1. Staff costs'!N:N,'1. Staff costs'!C:C,B74,'1. Staff costs'!B:B,$G$25,'1. Staff costs'!O:O,"&lt;&gt;Error")+SUMIFS('2-3. Travel Costs&amp;Costs of Stay'!Q:Q,'2-3. Travel Costs&amp;Costs of Stay'!C:C,B74,'2-3. Travel Costs&amp;Costs of Stay'!B:B,$G$25,'2-3. Travel Costs&amp;Costs of Stay'!R:R,"&lt;&gt;Error")+SUMIFS('4. Equipment Costs'!N:N,'4. Equipment Costs'!C:C,B74,'4. Equipment Costs'!B:B,$G$25,'4. Equipment Costs'!O:O,"&lt;&gt;Error")+SUMIFS('5. Subcontracting Costs'!N:N,'5. Subcontracting Costs'!C:C,B74,'5. Subcontracting Costs'!B:B,$G$25,'5. Subcontracting Costs'!O:O,"&lt;&gt;Error")</f>
        <v>0</v>
      </c>
      <c r="H74" s="262"/>
      <c r="I74" s="64">
        <f t="shared" si="4"/>
        <v>0</v>
      </c>
    </row>
    <row r="75" spans="2:9" x14ac:dyDescent="0.35">
      <c r="B75" s="171" t="s">
        <v>145</v>
      </c>
      <c r="C75" s="63">
        <f>SUMIFS('1. Staff costs'!N:N,'1. Staff costs'!C:C,B75,'1. Staff costs'!B:B,$C$25,'1. Staff costs'!O:O,"&lt;&gt;Error")+SUMIFS('2-3. Travel Costs&amp;Costs of Stay'!Q:Q,'2-3. Travel Costs&amp;Costs of Stay'!C:C,B75,'2-3. Travel Costs&amp;Costs of Stay'!B:B,$C$25,'2-3. Travel Costs&amp;Costs of Stay'!R:R,"&lt;&gt;Error")+SUMIFS('4. Equipment Costs'!N:N,'4. Equipment Costs'!C:C,B75,'4. Equipment Costs'!B:B,$C$25,'4. Equipment Costs'!O:O,"&lt;&gt;Error")+SUMIFS('5. Subcontracting Costs'!N:N,'5. Subcontracting Costs'!C:C,B75,'5. Subcontracting Costs'!B:B,$C$25,'5. Subcontracting Costs'!O:O,"&lt;&gt;Error")</f>
        <v>0</v>
      </c>
      <c r="D75" s="63">
        <f>SUMIFS('1. Staff costs'!N:N,'1. Staff costs'!C:C,B75,'1. Staff costs'!B:B,$D$25,'1. Staff costs'!O:O,"&lt;&gt;Error")+SUMIFS('2-3. Travel Costs&amp;Costs of Stay'!Q:Q,'2-3. Travel Costs&amp;Costs of Stay'!C:C,B75,'2-3. Travel Costs&amp;Costs of Stay'!B:B,$D$25,'2-3. Travel Costs&amp;Costs of Stay'!R:R,"&lt;&gt;Error")+SUMIFS('4. Equipment Costs'!N:N,'4. Equipment Costs'!C:C,B75,'4. Equipment Costs'!B:B,$D$25,'4. Equipment Costs'!O:O,"&lt;&gt;Error")+SUMIFS('5. Subcontracting Costs'!N:N,'5. Subcontracting Costs'!C:C,B75,'5. Subcontracting Costs'!B:B,$D$25,'5. Subcontracting Costs'!O:O,"&lt;&gt;Error")</f>
        <v>0</v>
      </c>
      <c r="E75" s="63">
        <f>SUMIFS('1. Staff costs'!N:N,'1. Staff costs'!C:C,B75,'1. Staff costs'!B:B,$E$25,'1. Staff costs'!O:O,"&lt;&gt;Error")+SUMIFS('2-3. Travel Costs&amp;Costs of Stay'!Q:Q,'2-3. Travel Costs&amp;Costs of Stay'!C:C,B75,'2-3. Travel Costs&amp;Costs of Stay'!B:B,$E$25,'2-3. Travel Costs&amp;Costs of Stay'!R:R,"&lt;&gt;Error")+SUMIFS('4. Equipment Costs'!N:N,'4. Equipment Costs'!C:C,B75,'4. Equipment Costs'!B:B,$E$25,'4. Equipment Costs'!O:O,"&lt;&gt;Error")+SUMIFS('5. Subcontracting Costs'!N:N,'5. Subcontracting Costs'!C:C,B75,'5. Subcontracting Costs'!B:B,$E$25,'5. Subcontracting Costs'!O:O,"&lt;&gt;Error")</f>
        <v>0</v>
      </c>
      <c r="F75" s="63">
        <f>SUMIFS('1. Staff costs'!N:N,'1. Staff costs'!C:C,B75,'1. Staff costs'!B:B,$F$25,'1. Staff costs'!O:O,"&lt;&gt;Error")+SUMIFS('2-3. Travel Costs&amp;Costs of Stay'!Q:Q,'2-3. Travel Costs&amp;Costs of Stay'!C:C,B75,'2-3. Travel Costs&amp;Costs of Stay'!B:B,$F$25,'2-3. Travel Costs&amp;Costs of Stay'!R:R,"&lt;&gt;Error")+SUMIFS('4. Equipment Costs'!N:N,'4. Equipment Costs'!C:C,B75,'4. Equipment Costs'!B:B,$F$25,'4. Equipment Costs'!O:O,"&lt;&gt;Error")+SUMIFS('5. Subcontracting Costs'!N:N,'5. Subcontracting Costs'!C:C,B75,'5. Subcontracting Costs'!B:B,$F$25,'5. Subcontracting Costs'!O:O,"&lt;&gt;Error")</f>
        <v>0</v>
      </c>
      <c r="G75" s="63">
        <f>SUMIFS('1. Staff costs'!N:N,'1. Staff costs'!C:C,B75,'1. Staff costs'!B:B,$G$25,'1. Staff costs'!O:O,"&lt;&gt;Error")+SUMIFS('2-3. Travel Costs&amp;Costs of Stay'!Q:Q,'2-3. Travel Costs&amp;Costs of Stay'!C:C,B75,'2-3. Travel Costs&amp;Costs of Stay'!B:B,$G$25,'2-3. Travel Costs&amp;Costs of Stay'!R:R,"&lt;&gt;Error")+SUMIFS('4. Equipment Costs'!N:N,'4. Equipment Costs'!C:C,B75,'4. Equipment Costs'!B:B,$G$25,'4. Equipment Costs'!O:O,"&lt;&gt;Error")+SUMIFS('5. Subcontracting Costs'!N:N,'5. Subcontracting Costs'!C:C,B75,'5. Subcontracting Costs'!B:B,$G$25,'5. Subcontracting Costs'!O:O,"&lt;&gt;Error")</f>
        <v>0</v>
      </c>
      <c r="H75" s="262"/>
      <c r="I75" s="64">
        <f t="shared" si="4"/>
        <v>0</v>
      </c>
    </row>
    <row r="76" spans="2:9" x14ac:dyDescent="0.35">
      <c r="B76" s="171" t="s">
        <v>150</v>
      </c>
      <c r="C76" s="63">
        <f>SUMIFS('1. Staff costs'!N:N,'1. Staff costs'!C:C,B76,'1. Staff costs'!B:B,$C$25,'1. Staff costs'!O:O,"&lt;&gt;Error")+SUMIFS('2-3. Travel Costs&amp;Costs of Stay'!Q:Q,'2-3. Travel Costs&amp;Costs of Stay'!C:C,B76,'2-3. Travel Costs&amp;Costs of Stay'!B:B,$C$25,'2-3. Travel Costs&amp;Costs of Stay'!R:R,"&lt;&gt;Error")+SUMIFS('4. Equipment Costs'!N:N,'4. Equipment Costs'!C:C,B76,'4. Equipment Costs'!B:B,$C$25,'4. Equipment Costs'!O:O,"&lt;&gt;Error")+SUMIFS('5. Subcontracting Costs'!N:N,'5. Subcontracting Costs'!C:C,B76,'5. Subcontracting Costs'!B:B,$C$25,'5. Subcontracting Costs'!O:O,"&lt;&gt;Error")</f>
        <v>0</v>
      </c>
      <c r="D76" s="63">
        <f>SUMIFS('1. Staff costs'!N:N,'1. Staff costs'!C:C,B76,'1. Staff costs'!B:B,$D$25,'1. Staff costs'!O:O,"&lt;&gt;Error")+SUMIFS('2-3. Travel Costs&amp;Costs of Stay'!Q:Q,'2-3. Travel Costs&amp;Costs of Stay'!C:C,B76,'2-3. Travel Costs&amp;Costs of Stay'!B:B,$D$25,'2-3. Travel Costs&amp;Costs of Stay'!R:R,"&lt;&gt;Error")+SUMIFS('4. Equipment Costs'!N:N,'4. Equipment Costs'!C:C,B76,'4. Equipment Costs'!B:B,$D$25,'4. Equipment Costs'!O:O,"&lt;&gt;Error")+SUMIFS('5. Subcontracting Costs'!N:N,'5. Subcontracting Costs'!C:C,B76,'5. Subcontracting Costs'!B:B,$D$25,'5. Subcontracting Costs'!O:O,"&lt;&gt;Error")</f>
        <v>0</v>
      </c>
      <c r="E76" s="63">
        <f>SUMIFS('1. Staff costs'!N:N,'1. Staff costs'!C:C,B76,'1. Staff costs'!B:B,$E$25,'1. Staff costs'!O:O,"&lt;&gt;Error")+SUMIFS('2-3. Travel Costs&amp;Costs of Stay'!Q:Q,'2-3. Travel Costs&amp;Costs of Stay'!C:C,B76,'2-3. Travel Costs&amp;Costs of Stay'!B:B,$E$25,'2-3. Travel Costs&amp;Costs of Stay'!R:R,"&lt;&gt;Error")+SUMIFS('4. Equipment Costs'!N:N,'4. Equipment Costs'!C:C,B76,'4. Equipment Costs'!B:B,$E$25,'4. Equipment Costs'!O:O,"&lt;&gt;Error")+SUMIFS('5. Subcontracting Costs'!N:N,'5. Subcontracting Costs'!C:C,B76,'5. Subcontracting Costs'!B:B,$E$25,'5. Subcontracting Costs'!O:O,"&lt;&gt;Error")</f>
        <v>0</v>
      </c>
      <c r="F76" s="63">
        <f>SUMIFS('1. Staff costs'!N:N,'1. Staff costs'!C:C,B76,'1. Staff costs'!B:B,$F$25,'1. Staff costs'!O:O,"&lt;&gt;Error")+SUMIFS('2-3. Travel Costs&amp;Costs of Stay'!Q:Q,'2-3. Travel Costs&amp;Costs of Stay'!C:C,B76,'2-3. Travel Costs&amp;Costs of Stay'!B:B,$F$25,'2-3. Travel Costs&amp;Costs of Stay'!R:R,"&lt;&gt;Error")+SUMIFS('4. Equipment Costs'!N:N,'4. Equipment Costs'!C:C,B76,'4. Equipment Costs'!B:B,$F$25,'4. Equipment Costs'!O:O,"&lt;&gt;Error")+SUMIFS('5. Subcontracting Costs'!N:N,'5. Subcontracting Costs'!C:C,B76,'5. Subcontracting Costs'!B:B,$F$25,'5. Subcontracting Costs'!O:O,"&lt;&gt;Error")</f>
        <v>0</v>
      </c>
      <c r="G76" s="63">
        <f>SUMIFS('1. Staff costs'!N:N,'1. Staff costs'!C:C,B76,'1. Staff costs'!B:B,$G$25,'1. Staff costs'!O:O,"&lt;&gt;Error")+SUMIFS('2-3. Travel Costs&amp;Costs of Stay'!Q:Q,'2-3. Travel Costs&amp;Costs of Stay'!C:C,B76,'2-3. Travel Costs&amp;Costs of Stay'!B:B,$G$25,'2-3. Travel Costs&amp;Costs of Stay'!R:R,"&lt;&gt;Error")+SUMIFS('4. Equipment Costs'!N:N,'4. Equipment Costs'!C:C,B76,'4. Equipment Costs'!B:B,$G$25,'4. Equipment Costs'!O:O,"&lt;&gt;Error")+SUMIFS('5. Subcontracting Costs'!N:N,'5. Subcontracting Costs'!C:C,B76,'5. Subcontracting Costs'!B:B,$G$25,'5. Subcontracting Costs'!O:O,"&lt;&gt;Error")</f>
        <v>0</v>
      </c>
      <c r="H76" s="262"/>
      <c r="I76" s="64">
        <f t="shared" si="4"/>
        <v>0</v>
      </c>
    </row>
    <row r="77" spans="2:9" x14ac:dyDescent="0.35">
      <c r="B77" s="171" t="s">
        <v>151</v>
      </c>
      <c r="C77" s="63">
        <f>SUMIFS('1. Staff costs'!N:N,'1. Staff costs'!C:C,B77,'1. Staff costs'!B:B,$C$25,'1. Staff costs'!O:O,"&lt;&gt;Error")+SUMIFS('2-3. Travel Costs&amp;Costs of Stay'!Q:Q,'2-3. Travel Costs&amp;Costs of Stay'!C:C,B77,'2-3. Travel Costs&amp;Costs of Stay'!B:B,$C$25,'2-3. Travel Costs&amp;Costs of Stay'!R:R,"&lt;&gt;Error")+SUMIFS('4. Equipment Costs'!N:N,'4. Equipment Costs'!C:C,B77,'4. Equipment Costs'!B:B,$C$25,'4. Equipment Costs'!O:O,"&lt;&gt;Error")+SUMIFS('5. Subcontracting Costs'!N:N,'5. Subcontracting Costs'!C:C,B77,'5. Subcontracting Costs'!B:B,$C$25,'5. Subcontracting Costs'!O:O,"&lt;&gt;Error")</f>
        <v>0</v>
      </c>
      <c r="D77" s="63">
        <f>SUMIFS('1. Staff costs'!N:N,'1. Staff costs'!C:C,B77,'1. Staff costs'!B:B,$D$25,'1. Staff costs'!O:O,"&lt;&gt;Error")+SUMIFS('2-3. Travel Costs&amp;Costs of Stay'!Q:Q,'2-3. Travel Costs&amp;Costs of Stay'!C:C,B77,'2-3. Travel Costs&amp;Costs of Stay'!B:B,$D$25,'2-3. Travel Costs&amp;Costs of Stay'!R:R,"&lt;&gt;Error")+SUMIFS('4. Equipment Costs'!N:N,'4. Equipment Costs'!C:C,B77,'4. Equipment Costs'!B:B,$D$25,'4. Equipment Costs'!O:O,"&lt;&gt;Error")+SUMIFS('5. Subcontracting Costs'!N:N,'5. Subcontracting Costs'!C:C,B77,'5. Subcontracting Costs'!B:B,$D$25,'5. Subcontracting Costs'!O:O,"&lt;&gt;Error")</f>
        <v>0</v>
      </c>
      <c r="E77" s="63">
        <f>SUMIFS('1. Staff costs'!N:N,'1. Staff costs'!C:C,B77,'1. Staff costs'!B:B,$E$25,'1. Staff costs'!O:O,"&lt;&gt;Error")+SUMIFS('2-3. Travel Costs&amp;Costs of Stay'!Q:Q,'2-3. Travel Costs&amp;Costs of Stay'!C:C,B77,'2-3. Travel Costs&amp;Costs of Stay'!B:B,$E$25,'2-3. Travel Costs&amp;Costs of Stay'!R:R,"&lt;&gt;Error")+SUMIFS('4. Equipment Costs'!N:N,'4. Equipment Costs'!C:C,B77,'4. Equipment Costs'!B:B,$E$25,'4. Equipment Costs'!O:O,"&lt;&gt;Error")+SUMIFS('5. Subcontracting Costs'!N:N,'5. Subcontracting Costs'!C:C,B77,'5. Subcontracting Costs'!B:B,$E$25,'5. Subcontracting Costs'!O:O,"&lt;&gt;Error")</f>
        <v>0</v>
      </c>
      <c r="F77" s="63">
        <f>SUMIFS('1. Staff costs'!N:N,'1. Staff costs'!C:C,B77,'1. Staff costs'!B:B,$F$25,'1. Staff costs'!O:O,"&lt;&gt;Error")+SUMIFS('2-3. Travel Costs&amp;Costs of Stay'!Q:Q,'2-3. Travel Costs&amp;Costs of Stay'!C:C,B77,'2-3. Travel Costs&amp;Costs of Stay'!B:B,$F$25,'2-3. Travel Costs&amp;Costs of Stay'!R:R,"&lt;&gt;Error")+SUMIFS('4. Equipment Costs'!N:N,'4. Equipment Costs'!C:C,B77,'4. Equipment Costs'!B:B,$F$25,'4. Equipment Costs'!O:O,"&lt;&gt;Error")+SUMIFS('5. Subcontracting Costs'!N:N,'5. Subcontracting Costs'!C:C,B77,'5. Subcontracting Costs'!B:B,$F$25,'5. Subcontracting Costs'!O:O,"&lt;&gt;Error")</f>
        <v>0</v>
      </c>
      <c r="G77" s="63">
        <f>SUMIFS('1. Staff costs'!N:N,'1. Staff costs'!C:C,B77,'1. Staff costs'!B:B,$G$25,'1. Staff costs'!O:O,"&lt;&gt;Error")+SUMIFS('2-3. Travel Costs&amp;Costs of Stay'!Q:Q,'2-3. Travel Costs&amp;Costs of Stay'!C:C,B77,'2-3. Travel Costs&amp;Costs of Stay'!B:B,$G$25,'2-3. Travel Costs&amp;Costs of Stay'!R:R,"&lt;&gt;Error")+SUMIFS('4. Equipment Costs'!N:N,'4. Equipment Costs'!C:C,B77,'4. Equipment Costs'!B:B,$G$25,'4. Equipment Costs'!O:O,"&lt;&gt;Error")+SUMIFS('5. Subcontracting Costs'!N:N,'5. Subcontracting Costs'!C:C,B77,'5. Subcontracting Costs'!B:B,$G$25,'5. Subcontracting Costs'!O:O,"&lt;&gt;Error")</f>
        <v>0</v>
      </c>
      <c r="H77" s="262"/>
      <c r="I77" s="64">
        <f t="shared" si="4"/>
        <v>0</v>
      </c>
    </row>
    <row r="78" spans="2:9" x14ac:dyDescent="0.35">
      <c r="B78" s="171" t="s">
        <v>152</v>
      </c>
      <c r="C78" s="63">
        <f>SUMIFS('1. Staff costs'!N:N,'1. Staff costs'!C:C,B78,'1. Staff costs'!B:B,$C$25,'1. Staff costs'!O:O,"&lt;&gt;Error")+SUMIFS('2-3. Travel Costs&amp;Costs of Stay'!Q:Q,'2-3. Travel Costs&amp;Costs of Stay'!C:C,B78,'2-3. Travel Costs&amp;Costs of Stay'!B:B,$C$25,'2-3. Travel Costs&amp;Costs of Stay'!R:R,"&lt;&gt;Error")+SUMIFS('4. Equipment Costs'!N:N,'4. Equipment Costs'!C:C,B78,'4. Equipment Costs'!B:B,$C$25,'4. Equipment Costs'!O:O,"&lt;&gt;Error")+SUMIFS('5. Subcontracting Costs'!N:N,'5. Subcontracting Costs'!C:C,B78,'5. Subcontracting Costs'!B:B,$C$25,'5. Subcontracting Costs'!O:O,"&lt;&gt;Error")</f>
        <v>0</v>
      </c>
      <c r="D78" s="63">
        <f>SUMIFS('1. Staff costs'!N:N,'1. Staff costs'!C:C,B78,'1. Staff costs'!B:B,$D$25,'1. Staff costs'!O:O,"&lt;&gt;Error")+SUMIFS('2-3. Travel Costs&amp;Costs of Stay'!Q:Q,'2-3. Travel Costs&amp;Costs of Stay'!C:C,B78,'2-3. Travel Costs&amp;Costs of Stay'!B:B,$D$25,'2-3. Travel Costs&amp;Costs of Stay'!R:R,"&lt;&gt;Error")+SUMIFS('4. Equipment Costs'!N:N,'4. Equipment Costs'!C:C,B78,'4. Equipment Costs'!B:B,$D$25,'4. Equipment Costs'!O:O,"&lt;&gt;Error")+SUMIFS('5. Subcontracting Costs'!N:N,'5. Subcontracting Costs'!C:C,B78,'5. Subcontracting Costs'!B:B,$D$25,'5. Subcontracting Costs'!O:O,"&lt;&gt;Error")</f>
        <v>0</v>
      </c>
      <c r="E78" s="63">
        <f>SUMIFS('1. Staff costs'!N:N,'1. Staff costs'!C:C,B78,'1. Staff costs'!B:B,$E$25,'1. Staff costs'!O:O,"&lt;&gt;Error")+SUMIFS('2-3. Travel Costs&amp;Costs of Stay'!Q:Q,'2-3. Travel Costs&amp;Costs of Stay'!C:C,B78,'2-3. Travel Costs&amp;Costs of Stay'!B:B,$E$25,'2-3. Travel Costs&amp;Costs of Stay'!R:R,"&lt;&gt;Error")+SUMIFS('4. Equipment Costs'!N:N,'4. Equipment Costs'!C:C,B78,'4. Equipment Costs'!B:B,$E$25,'4. Equipment Costs'!O:O,"&lt;&gt;Error")+SUMIFS('5. Subcontracting Costs'!N:N,'5. Subcontracting Costs'!C:C,B78,'5. Subcontracting Costs'!B:B,$E$25,'5. Subcontracting Costs'!O:O,"&lt;&gt;Error")</f>
        <v>0</v>
      </c>
      <c r="F78" s="63">
        <f>SUMIFS('1. Staff costs'!N:N,'1. Staff costs'!C:C,B78,'1. Staff costs'!B:B,$F$25,'1. Staff costs'!O:O,"&lt;&gt;Error")+SUMIFS('2-3. Travel Costs&amp;Costs of Stay'!Q:Q,'2-3. Travel Costs&amp;Costs of Stay'!C:C,B78,'2-3. Travel Costs&amp;Costs of Stay'!B:B,$F$25,'2-3. Travel Costs&amp;Costs of Stay'!R:R,"&lt;&gt;Error")+SUMIFS('4. Equipment Costs'!N:N,'4. Equipment Costs'!C:C,B78,'4. Equipment Costs'!B:B,$F$25,'4. Equipment Costs'!O:O,"&lt;&gt;Error")+SUMIFS('5. Subcontracting Costs'!N:N,'5. Subcontracting Costs'!C:C,B78,'5. Subcontracting Costs'!B:B,$F$25,'5. Subcontracting Costs'!O:O,"&lt;&gt;Error")</f>
        <v>0</v>
      </c>
      <c r="G78" s="63">
        <f>SUMIFS('1. Staff costs'!N:N,'1. Staff costs'!C:C,B78,'1. Staff costs'!B:B,$G$25,'1. Staff costs'!O:O,"&lt;&gt;Error")+SUMIFS('2-3. Travel Costs&amp;Costs of Stay'!Q:Q,'2-3. Travel Costs&amp;Costs of Stay'!C:C,B78,'2-3. Travel Costs&amp;Costs of Stay'!B:B,$G$25,'2-3. Travel Costs&amp;Costs of Stay'!R:R,"&lt;&gt;Error")+SUMIFS('4. Equipment Costs'!N:N,'4. Equipment Costs'!C:C,B78,'4. Equipment Costs'!B:B,$G$25,'4. Equipment Costs'!O:O,"&lt;&gt;Error")+SUMIFS('5. Subcontracting Costs'!N:N,'5. Subcontracting Costs'!C:C,B78,'5. Subcontracting Costs'!B:B,$G$25,'5. Subcontracting Costs'!O:O,"&lt;&gt;Error")</f>
        <v>0</v>
      </c>
      <c r="H78" s="262"/>
      <c r="I78" s="64">
        <f t="shared" si="4"/>
        <v>0</v>
      </c>
    </row>
    <row r="79" spans="2:9" x14ac:dyDescent="0.35">
      <c r="B79" s="171" t="s">
        <v>153</v>
      </c>
      <c r="C79" s="63">
        <f>SUMIFS('1. Staff costs'!N:N,'1. Staff costs'!C:C,B79,'1. Staff costs'!B:B,$C$25,'1. Staff costs'!O:O,"&lt;&gt;Error")+SUMIFS('2-3. Travel Costs&amp;Costs of Stay'!Q:Q,'2-3. Travel Costs&amp;Costs of Stay'!C:C,B79,'2-3. Travel Costs&amp;Costs of Stay'!B:B,$C$25,'2-3. Travel Costs&amp;Costs of Stay'!R:R,"&lt;&gt;Error")+SUMIFS('4. Equipment Costs'!N:N,'4. Equipment Costs'!C:C,B79,'4. Equipment Costs'!B:B,$C$25,'4. Equipment Costs'!O:O,"&lt;&gt;Error")+SUMIFS('5. Subcontracting Costs'!N:N,'5. Subcontracting Costs'!C:C,B79,'5. Subcontracting Costs'!B:B,$C$25,'5. Subcontracting Costs'!O:O,"&lt;&gt;Error")</f>
        <v>0</v>
      </c>
      <c r="D79" s="63">
        <f>SUMIFS('1. Staff costs'!N:N,'1. Staff costs'!C:C,B79,'1. Staff costs'!B:B,$D$25,'1. Staff costs'!O:O,"&lt;&gt;Error")+SUMIFS('2-3. Travel Costs&amp;Costs of Stay'!Q:Q,'2-3. Travel Costs&amp;Costs of Stay'!C:C,B79,'2-3. Travel Costs&amp;Costs of Stay'!B:B,$D$25,'2-3. Travel Costs&amp;Costs of Stay'!R:R,"&lt;&gt;Error")+SUMIFS('4. Equipment Costs'!N:N,'4. Equipment Costs'!C:C,B79,'4. Equipment Costs'!B:B,$D$25,'4. Equipment Costs'!O:O,"&lt;&gt;Error")+SUMIFS('5. Subcontracting Costs'!N:N,'5. Subcontracting Costs'!C:C,B79,'5. Subcontracting Costs'!B:B,$D$25,'5. Subcontracting Costs'!O:O,"&lt;&gt;Error")</f>
        <v>0</v>
      </c>
      <c r="E79" s="63">
        <f>SUMIFS('1. Staff costs'!N:N,'1. Staff costs'!C:C,B79,'1. Staff costs'!B:B,$E$25,'1. Staff costs'!O:O,"&lt;&gt;Error")+SUMIFS('2-3. Travel Costs&amp;Costs of Stay'!Q:Q,'2-3. Travel Costs&amp;Costs of Stay'!C:C,B79,'2-3. Travel Costs&amp;Costs of Stay'!B:B,$E$25,'2-3. Travel Costs&amp;Costs of Stay'!R:R,"&lt;&gt;Error")+SUMIFS('4. Equipment Costs'!N:N,'4. Equipment Costs'!C:C,B79,'4. Equipment Costs'!B:B,$E$25,'4. Equipment Costs'!O:O,"&lt;&gt;Error")+SUMIFS('5. Subcontracting Costs'!N:N,'5. Subcontracting Costs'!C:C,B79,'5. Subcontracting Costs'!B:B,$E$25,'5. Subcontracting Costs'!O:O,"&lt;&gt;Error")</f>
        <v>0</v>
      </c>
      <c r="F79" s="63">
        <f>SUMIFS('1. Staff costs'!N:N,'1. Staff costs'!C:C,B79,'1. Staff costs'!B:B,$F$25,'1. Staff costs'!O:O,"&lt;&gt;Error")+SUMIFS('2-3. Travel Costs&amp;Costs of Stay'!Q:Q,'2-3. Travel Costs&amp;Costs of Stay'!C:C,B79,'2-3. Travel Costs&amp;Costs of Stay'!B:B,$F$25,'2-3. Travel Costs&amp;Costs of Stay'!R:R,"&lt;&gt;Error")+SUMIFS('4. Equipment Costs'!N:N,'4. Equipment Costs'!C:C,B79,'4. Equipment Costs'!B:B,$F$25,'4. Equipment Costs'!O:O,"&lt;&gt;Error")+SUMIFS('5. Subcontracting Costs'!N:N,'5. Subcontracting Costs'!C:C,B79,'5. Subcontracting Costs'!B:B,$F$25,'5. Subcontracting Costs'!O:O,"&lt;&gt;Error")</f>
        <v>0</v>
      </c>
      <c r="G79" s="63">
        <f>SUMIFS('1. Staff costs'!N:N,'1. Staff costs'!C:C,B79,'1. Staff costs'!B:B,$G$25,'1. Staff costs'!O:O,"&lt;&gt;Error")+SUMIFS('2-3. Travel Costs&amp;Costs of Stay'!Q:Q,'2-3. Travel Costs&amp;Costs of Stay'!C:C,B79,'2-3. Travel Costs&amp;Costs of Stay'!B:B,$G$25,'2-3. Travel Costs&amp;Costs of Stay'!R:R,"&lt;&gt;Error")+SUMIFS('4. Equipment Costs'!N:N,'4. Equipment Costs'!C:C,B79,'4. Equipment Costs'!B:B,$G$25,'4. Equipment Costs'!O:O,"&lt;&gt;Error")+SUMIFS('5. Subcontracting Costs'!N:N,'5. Subcontracting Costs'!C:C,B79,'5. Subcontracting Costs'!B:B,$G$25,'5. Subcontracting Costs'!O:O,"&lt;&gt;Error")</f>
        <v>0</v>
      </c>
      <c r="H79" s="262"/>
      <c r="I79" s="64">
        <f t="shared" si="4"/>
        <v>0</v>
      </c>
    </row>
    <row r="80" spans="2:9" x14ac:dyDescent="0.35">
      <c r="B80" s="171" t="s">
        <v>154</v>
      </c>
      <c r="C80" s="63">
        <f>SUMIFS('1. Staff costs'!N:N,'1. Staff costs'!C:C,B80,'1. Staff costs'!B:B,$C$25,'1. Staff costs'!O:O,"&lt;&gt;Error")+SUMIFS('2-3. Travel Costs&amp;Costs of Stay'!Q:Q,'2-3. Travel Costs&amp;Costs of Stay'!C:C,B80,'2-3. Travel Costs&amp;Costs of Stay'!B:B,$C$25,'2-3. Travel Costs&amp;Costs of Stay'!R:R,"&lt;&gt;Error")+SUMIFS('4. Equipment Costs'!N:N,'4. Equipment Costs'!C:C,B80,'4. Equipment Costs'!B:B,$C$25,'4. Equipment Costs'!O:O,"&lt;&gt;Error")+SUMIFS('5. Subcontracting Costs'!N:N,'5. Subcontracting Costs'!C:C,B80,'5. Subcontracting Costs'!B:B,$C$25,'5. Subcontracting Costs'!O:O,"&lt;&gt;Error")</f>
        <v>0</v>
      </c>
      <c r="D80" s="63">
        <f>SUMIFS('1. Staff costs'!N:N,'1. Staff costs'!C:C,B80,'1. Staff costs'!B:B,$D$25,'1. Staff costs'!O:O,"&lt;&gt;Error")+SUMIFS('2-3. Travel Costs&amp;Costs of Stay'!Q:Q,'2-3. Travel Costs&amp;Costs of Stay'!C:C,B80,'2-3. Travel Costs&amp;Costs of Stay'!B:B,$D$25,'2-3. Travel Costs&amp;Costs of Stay'!R:R,"&lt;&gt;Error")+SUMIFS('4. Equipment Costs'!N:N,'4. Equipment Costs'!C:C,B80,'4. Equipment Costs'!B:B,$D$25,'4. Equipment Costs'!O:O,"&lt;&gt;Error")+SUMIFS('5. Subcontracting Costs'!N:N,'5. Subcontracting Costs'!C:C,B80,'5. Subcontracting Costs'!B:B,$D$25,'5. Subcontracting Costs'!O:O,"&lt;&gt;Error")</f>
        <v>0</v>
      </c>
      <c r="E80" s="63">
        <f>SUMIFS('1. Staff costs'!N:N,'1. Staff costs'!C:C,B80,'1. Staff costs'!B:B,$E$25,'1. Staff costs'!O:O,"&lt;&gt;Error")+SUMIFS('2-3. Travel Costs&amp;Costs of Stay'!Q:Q,'2-3. Travel Costs&amp;Costs of Stay'!C:C,B80,'2-3. Travel Costs&amp;Costs of Stay'!B:B,$E$25,'2-3. Travel Costs&amp;Costs of Stay'!R:R,"&lt;&gt;Error")+SUMIFS('4. Equipment Costs'!N:N,'4. Equipment Costs'!C:C,B80,'4. Equipment Costs'!B:B,$E$25,'4. Equipment Costs'!O:O,"&lt;&gt;Error")+SUMIFS('5. Subcontracting Costs'!N:N,'5. Subcontracting Costs'!C:C,B80,'5. Subcontracting Costs'!B:B,$E$25,'5. Subcontracting Costs'!O:O,"&lt;&gt;Error")</f>
        <v>0</v>
      </c>
      <c r="F80" s="63">
        <f>SUMIFS('1. Staff costs'!N:N,'1. Staff costs'!C:C,B80,'1. Staff costs'!B:B,$F$25,'1. Staff costs'!O:O,"&lt;&gt;Error")+SUMIFS('2-3. Travel Costs&amp;Costs of Stay'!Q:Q,'2-3. Travel Costs&amp;Costs of Stay'!C:C,B80,'2-3. Travel Costs&amp;Costs of Stay'!B:B,$F$25,'2-3. Travel Costs&amp;Costs of Stay'!R:R,"&lt;&gt;Error")+SUMIFS('4. Equipment Costs'!N:N,'4. Equipment Costs'!C:C,B80,'4. Equipment Costs'!B:B,$F$25,'4. Equipment Costs'!O:O,"&lt;&gt;Error")+SUMIFS('5. Subcontracting Costs'!N:N,'5. Subcontracting Costs'!C:C,B80,'5. Subcontracting Costs'!B:B,$F$25,'5. Subcontracting Costs'!O:O,"&lt;&gt;Error")</f>
        <v>0</v>
      </c>
      <c r="G80" s="63">
        <f>SUMIFS('1. Staff costs'!N:N,'1. Staff costs'!C:C,B80,'1. Staff costs'!B:B,$G$25,'1. Staff costs'!O:O,"&lt;&gt;Error")+SUMIFS('2-3. Travel Costs&amp;Costs of Stay'!Q:Q,'2-3. Travel Costs&amp;Costs of Stay'!C:C,B80,'2-3. Travel Costs&amp;Costs of Stay'!B:B,$G$25,'2-3. Travel Costs&amp;Costs of Stay'!R:R,"&lt;&gt;Error")+SUMIFS('4. Equipment Costs'!N:N,'4. Equipment Costs'!C:C,B80,'4. Equipment Costs'!B:B,$G$25,'4. Equipment Costs'!O:O,"&lt;&gt;Error")+SUMIFS('5. Subcontracting Costs'!N:N,'5. Subcontracting Costs'!C:C,B80,'5. Subcontracting Costs'!B:B,$G$25,'5. Subcontracting Costs'!O:O,"&lt;&gt;Error")</f>
        <v>0</v>
      </c>
      <c r="H80" s="263"/>
      <c r="I80" s="64">
        <f t="shared" si="4"/>
        <v>0</v>
      </c>
    </row>
    <row r="81" spans="2:9" x14ac:dyDescent="0.35">
      <c r="B81" s="98" t="s">
        <v>129</v>
      </c>
      <c r="C81" s="64">
        <f>SUM(C26:C80)</f>
        <v>55216.340000000004</v>
      </c>
      <c r="D81" s="64">
        <f>SUM(D26:D80)</f>
        <v>271511.33000000007</v>
      </c>
      <c r="E81" s="64">
        <f>SUM(E26:E80)</f>
        <v>13222</v>
      </c>
      <c r="F81" s="64">
        <f>SUM(F26:F80)</f>
        <v>16112</v>
      </c>
      <c r="G81" s="64">
        <f>SUM(G26:G80)</f>
        <v>67191.47</v>
      </c>
      <c r="H81" s="65">
        <f>'Final financial statement'!E18</f>
        <v>0</v>
      </c>
      <c r="I81" s="71">
        <f>SUM(C81:H81)</f>
        <v>423253.14000000013</v>
      </c>
    </row>
  </sheetData>
  <sheetProtection password="E359" sheet="1" objects="1" scenarios="1" selectLockedCells="1" selectUnlockedCells="1"/>
  <dataConsolidate/>
  <mergeCells count="5">
    <mergeCell ref="B2:I2"/>
    <mergeCell ref="B14:I14"/>
    <mergeCell ref="H5:H9"/>
    <mergeCell ref="B23:I23"/>
    <mergeCell ref="H26:H80"/>
  </mergeCells>
  <conditionalFormatting sqref="B2:E2">
    <cfRule type="cellIs" dxfId="22" priority="131" stopIfTrue="1" operator="equal">
      <formula>"&gt; 30 %"</formula>
    </cfRule>
  </conditionalFormatting>
  <conditionalFormatting sqref="C4">
    <cfRule type="cellIs" dxfId="21" priority="44" stopIfTrue="1" operator="equal">
      <formula>"ERROR"</formula>
    </cfRule>
  </conditionalFormatting>
  <conditionalFormatting sqref="F4">
    <cfRule type="cellIs" dxfId="20" priority="42" stopIfTrue="1" operator="equal">
      <formula>"ERROR"</formula>
    </cfRule>
  </conditionalFormatting>
  <conditionalFormatting sqref="D4:E4">
    <cfRule type="cellIs" dxfId="19" priority="43" stopIfTrue="1" operator="equal">
      <formula>"ERROR"</formula>
    </cfRule>
  </conditionalFormatting>
  <conditionalFormatting sqref="G4:H4">
    <cfRule type="cellIs" dxfId="18" priority="41" stopIfTrue="1" operator="equal">
      <formula>"ERROR"</formula>
    </cfRule>
  </conditionalFormatting>
  <conditionalFormatting sqref="I4">
    <cfRule type="cellIs" dxfId="17" priority="40" stopIfTrue="1" operator="equal">
      <formula>"ERROR"</formula>
    </cfRule>
  </conditionalFormatting>
  <conditionalFormatting sqref="B14:E14">
    <cfRule type="cellIs" dxfId="16" priority="25" stopIfTrue="1" operator="equal">
      <formula>"&gt; 30 %"</formula>
    </cfRule>
  </conditionalFormatting>
  <conditionalFormatting sqref="I16">
    <cfRule type="cellIs" dxfId="15" priority="26" stopIfTrue="1" operator="equal">
      <formula>"ERROR"</formula>
    </cfRule>
  </conditionalFormatting>
  <conditionalFormatting sqref="B10">
    <cfRule type="cellIs" dxfId="14" priority="21" stopIfTrue="1" operator="equal">
      <formula>"ERROR"</formula>
    </cfRule>
  </conditionalFormatting>
  <conditionalFormatting sqref="B19">
    <cfRule type="cellIs" dxfId="13" priority="20" stopIfTrue="1" operator="equal">
      <formula>"ERROR"</formula>
    </cfRule>
  </conditionalFormatting>
  <conditionalFormatting sqref="C16">
    <cfRule type="cellIs" dxfId="12" priority="11" stopIfTrue="1" operator="equal">
      <formula>"ERROR"</formula>
    </cfRule>
  </conditionalFormatting>
  <conditionalFormatting sqref="F16">
    <cfRule type="cellIs" dxfId="11" priority="9" stopIfTrue="1" operator="equal">
      <formula>"ERROR"</formula>
    </cfRule>
  </conditionalFormatting>
  <conditionalFormatting sqref="D16:E16">
    <cfRule type="cellIs" dxfId="10" priority="10" stopIfTrue="1" operator="equal">
      <formula>"ERROR"</formula>
    </cfRule>
  </conditionalFormatting>
  <conditionalFormatting sqref="G16:H16">
    <cfRule type="cellIs" dxfId="9" priority="8" stopIfTrue="1" operator="equal">
      <formula>"ERROR"</formula>
    </cfRule>
  </conditionalFormatting>
  <conditionalFormatting sqref="B23:E23">
    <cfRule type="cellIs" dxfId="8" priority="6" stopIfTrue="1" operator="equal">
      <formula>"&gt; 30 %"</formula>
    </cfRule>
  </conditionalFormatting>
  <conditionalFormatting sqref="H26">
    <cfRule type="cellIs" dxfId="7" priority="4" stopIfTrue="1" operator="equal">
      <formula>"ERROR"</formula>
    </cfRule>
  </conditionalFormatting>
  <conditionalFormatting sqref="I25">
    <cfRule type="cellIs" dxfId="6" priority="3" stopIfTrue="1" operator="equal">
      <formula>"ERROR"</formula>
    </cfRule>
  </conditionalFormatting>
  <conditionalFormatting sqref="H25">
    <cfRule type="cellIs" dxfId="5" priority="2" stopIfTrue="1" operator="equal">
      <formula>"ERROR"</formula>
    </cfRule>
  </conditionalFormatting>
  <printOptions horizontalCentered="1"/>
  <pageMargins left="0.23622047244094491" right="0.23622047244094491" top="0.39370078740157483" bottom="0.94488188976377963" header="0.31496062992125984" footer="0.31496062992125984"/>
  <pageSetup paperSize="9" scale="49" orientation="portrait" r:id="rId1"/>
  <headerFooter>
    <oddFooter xml:space="preserve">&amp;CPage &amp;P of 3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D064EDA8D54A746B4AFB9B8DA9CF420" ma:contentTypeVersion="3" ma:contentTypeDescription="Create a new document." ma:contentTypeScope="" ma:versionID="c1d4cdee0e9381974a459762b30c79b1">
  <xsd:schema xmlns:xsd="http://www.w3.org/2001/XMLSchema" xmlns:xs="http://www.w3.org/2001/XMLSchema" xmlns:p="http://schemas.microsoft.com/office/2006/metadata/properties" targetNamespace="http://schemas.microsoft.com/office/2006/metadata/properties" ma:root="true" ma:fieldsID="9ae757f7b8b52896942f31a7e220db7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25AC76-73EC-4808-94BA-4863B589F5DA}">
  <ds:schemaRefs>
    <ds:schemaRef ds:uri="http://schemas.microsoft.com/sharepoint/v3/contenttype/forms"/>
  </ds:schemaRefs>
</ds:datastoreItem>
</file>

<file path=customXml/itemProps2.xml><?xml version="1.0" encoding="utf-8"?>
<ds:datastoreItem xmlns:ds="http://schemas.openxmlformats.org/officeDocument/2006/customXml" ds:itemID="{4B91489F-FE4A-47B2-96B3-2DD11B60A0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5FB2861-ECA0-4B0A-9CC6-B62988A7DC03}">
  <ds:schemaRefs>
    <ds:schemaRef ds:uri="http://schemas.microsoft.com/office/2006/metadata/properties"/>
    <ds:schemaRef ds:uri="http://purl.org/dc/elements/1.1/"/>
    <ds:schemaRef ds:uri="http://purl.org/dc/terms/"/>
    <ds:schemaRef ds:uri="http://schemas.microsoft.com/office/2006/documentManagement/types"/>
    <ds:schemaRef ds:uri="http://www.w3.org/XML/1998/namespace"/>
    <ds:schemaRef ds:uri="http://purl.org/dc/dcmityp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30</vt:i4>
      </vt:variant>
    </vt:vector>
  </HeadingPairs>
  <TitlesOfParts>
    <vt:vector size="41" baseType="lpstr">
      <vt:lpstr>Instructions</vt:lpstr>
      <vt:lpstr>Final financial statement</vt:lpstr>
      <vt:lpstr>Costs Incurred&amp;2nd Prefinancing</vt:lpstr>
      <vt:lpstr>1. Staff costs</vt:lpstr>
      <vt:lpstr>2-3. Travel Costs&amp;Costs of Stay</vt:lpstr>
      <vt:lpstr>4. Equipment Costs</vt:lpstr>
      <vt:lpstr>5. Subcontracting Costs</vt:lpstr>
      <vt:lpstr>Co-financing</vt:lpstr>
      <vt:lpstr>Breakdown &amp; Project Funding</vt:lpstr>
      <vt:lpstr>Breakdown Staff &amp; Travel Costs</vt:lpstr>
      <vt:lpstr>Rates</vt:lpstr>
      <vt:lpstr>BudgetHeadings</vt:lpstr>
      <vt:lpstr>Category</vt:lpstr>
      <vt:lpstr>Category2</vt:lpstr>
      <vt:lpstr>CountryALL</vt:lpstr>
      <vt:lpstr>CountryEligEquip</vt:lpstr>
      <vt:lpstr>CountryType</vt:lpstr>
      <vt:lpstr>EUCountry</vt:lpstr>
      <vt:lpstr>'Costs Incurred&amp;2nd Prefinancing'!PartnerN°</vt:lpstr>
      <vt:lpstr>PartnerN°</vt:lpstr>
      <vt:lpstr>'Costs Incurred&amp;2nd Prefinancing'!PartnerN°Ref</vt:lpstr>
      <vt:lpstr>PartnerN°Ref</vt:lpstr>
      <vt:lpstr>'1. Staff costs'!Print_Area</vt:lpstr>
      <vt:lpstr>'2-3. Travel Costs&amp;Costs of Stay'!Print_Area</vt:lpstr>
      <vt:lpstr>'4. Equipment Costs'!Print_Area</vt:lpstr>
      <vt:lpstr>'5. Subcontracting Costs'!Print_Area</vt:lpstr>
      <vt:lpstr>'Breakdown &amp; Project Funding'!Print_Area</vt:lpstr>
      <vt:lpstr>'Breakdown Staff &amp; Travel Costs'!Print_Area</vt:lpstr>
      <vt:lpstr>'Co-financing'!Print_Area</vt:lpstr>
      <vt:lpstr>'Costs Incurred&amp;2nd Prefinancing'!Print_Area</vt:lpstr>
      <vt:lpstr>'Final financial statement'!Print_Area</vt:lpstr>
      <vt:lpstr>Instructions!Print_Area</vt:lpstr>
      <vt:lpstr>'2-3. Travel Costs&amp;Costs of Stay'!Print_Titles</vt:lpstr>
      <vt:lpstr>'4. Equipment Costs'!Print_Titles</vt:lpstr>
      <vt:lpstr>'5. Subcontracting Costs'!Print_Titles</vt:lpstr>
      <vt:lpstr>'Breakdown &amp; Project Funding'!Print_Titles</vt:lpstr>
      <vt:lpstr>'Co-financing'!Print_Titles</vt:lpstr>
      <vt:lpstr>Rates</vt:lpstr>
      <vt:lpstr>StaffCat</vt:lpstr>
      <vt:lpstr>VATTAXES</vt:lpstr>
      <vt:lpstr>WorkPackage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Alliaces detailed Budget v.1.0</dc:title>
  <dc:creator>CARBONI Damiano (EACEA)</dc:creator>
  <dc:description>Alliances detailed budget V.1.0</dc:description>
  <cp:lastModifiedBy>OWNER</cp:lastModifiedBy>
  <cp:lastPrinted>2018-04-21T15:29:26Z</cp:lastPrinted>
  <dcterms:created xsi:type="dcterms:W3CDTF">2013-09-27T15:40:24Z</dcterms:created>
  <dcterms:modified xsi:type="dcterms:W3CDTF">2018-05-14T12:03:22Z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0x0101001D064EDA8D54A746B4AFB9B8DA9CF420</vt:lpwstr>
  </property>
</Properties>
</file>