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6.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7.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Users\OWNER\Raul\BEIT BERL\Erasmus Plus - Mofet\Audit - End\"/>
    </mc:Choice>
  </mc:AlternateContent>
  <workbookProtection workbookPassword="E359" lockStructure="1"/>
  <bookViews>
    <workbookView xWindow="0" yWindow="0" windowWidth="28800" windowHeight="11400" tabRatio="942" activeTab="1"/>
  </bookViews>
  <sheets>
    <sheet name="Instructions" sheetId="85" r:id="rId1"/>
    <sheet name="Final financial statement" sheetId="41" r:id="rId2"/>
    <sheet name="Costs Incurred&amp;2nd Prefinancing" sheetId="84" r:id="rId3"/>
    <sheet name="1. Staff costs" sheetId="40" r:id="rId4"/>
    <sheet name="2-3. Travel Costs&amp;Costs of Stay" sheetId="39" r:id="rId5"/>
    <sheet name="4. Equipment Costs" sheetId="82" r:id="rId6"/>
    <sheet name="5. Subcontracting Costs" sheetId="76" r:id="rId7"/>
    <sheet name="Co-financing" sheetId="71" r:id="rId8"/>
    <sheet name="Breakdown &amp; Project Funding" sheetId="55" r:id="rId9"/>
    <sheet name="Breakdown Staff &amp; Travel Costs" sheetId="78" r:id="rId10"/>
    <sheet name="Rates" sheetId="36" state="hidden" r:id="rId11"/>
  </sheets>
  <definedNames>
    <definedName name="BudgetHeadings">Rates!$J$14:$J$19</definedName>
    <definedName name="Category">Rates!$E$2:$H$2</definedName>
    <definedName name="Category2">Rates!$J$10:$J$11</definedName>
    <definedName name="COUNTRY" localSheetId="0">#REF!</definedName>
    <definedName name="CountryALL">Rates!$C$3:$C$181</definedName>
    <definedName name="CountryEligEquip">Rates!$C$36:$C$181</definedName>
    <definedName name="CountryType">Rates!$C$3:$D$181</definedName>
    <definedName name="EUCountry">Rates!$C$3:$C$35</definedName>
    <definedName name="PartnerN°" localSheetId="2">'Costs Incurred&amp;2nd Prefinancing'!$B$23:$B$77</definedName>
    <definedName name="PartnerN°">'Final financial statement'!$B$23:$B$77</definedName>
    <definedName name="PartnerN°Ref" localSheetId="2">'Costs Incurred&amp;2nd Prefinancing'!$B$23:$E$77</definedName>
    <definedName name="PartnerN°Ref">'Final financial statement'!$B$23:$E$77</definedName>
    <definedName name="_xlnm.Print_Area" localSheetId="3">'1. Staff costs'!$A$1:$P$570</definedName>
    <definedName name="_xlnm.Print_Area" localSheetId="4">'2-3. Travel Costs&amp;Costs of Stay'!$A$1:$S$578</definedName>
    <definedName name="_xlnm.Print_Area" localSheetId="5">'4. Equipment Costs'!$A$1:$P$28</definedName>
    <definedName name="_xlnm.Print_Area" localSheetId="6">'5. Subcontracting Costs'!$A$1:$P$57</definedName>
    <definedName name="_xlnm.Print_Area" localSheetId="8">'Breakdown &amp; Project Funding'!$A$1:$J$82</definedName>
    <definedName name="_xlnm.Print_Area" localSheetId="9">'Breakdown Staff &amp; Travel Costs'!$A$1:$M$124</definedName>
    <definedName name="_xlnm.Print_Area" localSheetId="7">'Co-financing'!$A$1:$J$49</definedName>
    <definedName name="_xlnm.Print_Area" localSheetId="2">'Costs Incurred&amp;2nd Prefinancing'!$A$1:$M$94</definedName>
    <definedName name="_xlnm.Print_Area" localSheetId="1">'Final financial statement'!$A$1:$M$96</definedName>
    <definedName name="_xlnm.Print_Area" localSheetId="0">Instructions!$A$1:$E$138</definedName>
    <definedName name="_xlnm.Print_Titles" localSheetId="4">'2-3. Travel Costs&amp;Costs of Stay'!$7:$7</definedName>
    <definedName name="_xlnm.Print_Titles" localSheetId="5">'4. Equipment Costs'!$7:$7</definedName>
    <definedName name="_xlnm.Print_Titles" localSheetId="6">'5. Subcontracting Costs'!$7:$7</definedName>
    <definedName name="_xlnm.Print_Titles" localSheetId="8">'Breakdown &amp; Project Funding'!$4:$4</definedName>
    <definedName name="_xlnm.Print_Titles" localSheetId="9">'Breakdown Staff &amp; Travel Costs'!#REF!</definedName>
    <definedName name="_xlnm.Print_Titles" localSheetId="7">'Co-financing'!$7:$7</definedName>
    <definedName name="_xlnm.Print_Titles" localSheetId="0">#REF!</definedName>
    <definedName name="Rates">Rates!$E$3:$H$181</definedName>
    <definedName name="StaffCat">Rates!$E$2:$H$2</definedName>
    <definedName name="VATTAXES">Rates!$J$22:$J$23</definedName>
    <definedName name="WorkPackage">Rates!$J$3:$J$7</definedName>
    <definedName name="Z_D7932BCF_3472_4742_BE90_75070A4D3346_.wvu.Cols" localSheetId="3" hidden="1">'1. Staff costs'!$O:$XFD</definedName>
    <definedName name="Z_D7932BCF_3472_4742_BE90_75070A4D3346_.wvu.Cols" localSheetId="4" hidden="1">'2-3. Travel Costs&amp;Costs of Stay'!$R:$XFD</definedName>
    <definedName name="Z_D7932BCF_3472_4742_BE90_75070A4D3346_.wvu.Cols" localSheetId="5" hidden="1">'4. Equipment Costs'!$O:$XFD</definedName>
    <definedName name="Z_D7932BCF_3472_4742_BE90_75070A4D3346_.wvu.Cols" localSheetId="6" hidden="1">'5. Subcontracting Costs'!$O:$XFD</definedName>
    <definedName name="Z_D7932BCF_3472_4742_BE90_75070A4D3346_.wvu.Cols" localSheetId="8" hidden="1">'Breakdown &amp; Project Funding'!$J:$XFD</definedName>
    <definedName name="Z_D7932BCF_3472_4742_BE90_75070A4D3346_.wvu.Cols" localSheetId="9" hidden="1">'Breakdown Staff &amp; Travel Costs'!$M:$XFD</definedName>
    <definedName name="Z_D7932BCF_3472_4742_BE90_75070A4D3346_.wvu.Cols" localSheetId="7" hidden="1">'Co-financing'!$J:$XFD</definedName>
    <definedName name="Z_D7932BCF_3472_4742_BE90_75070A4D3346_.wvu.Rows" localSheetId="3" hidden="1">'1. Staff costs'!$570:$1048576,'1. Staff costs'!#REF!</definedName>
    <definedName name="Z_D7932BCF_3472_4742_BE90_75070A4D3346_.wvu.Rows" localSheetId="4" hidden="1">'2-3. Travel Costs&amp;Costs of Stay'!$578:$1048576,'2-3. Travel Costs&amp;Costs of Stay'!#REF!</definedName>
    <definedName name="Z_D7932BCF_3472_4742_BE90_75070A4D3346_.wvu.Rows" localSheetId="5" hidden="1">'4. Equipment Costs'!$28:$1048576,'4. Equipment Costs'!#REF!</definedName>
    <definedName name="Z_D7932BCF_3472_4742_BE90_75070A4D3346_.wvu.Rows" localSheetId="6" hidden="1">'5. Subcontracting Costs'!$57:$1048576,'5. Subcontracting Costs'!#REF!</definedName>
    <definedName name="Z_D7932BCF_3472_4742_BE90_75070A4D3346_.wvu.Rows" localSheetId="8" hidden="1">'Breakdown &amp; Project Funding'!$11:$1048576,'Breakdown &amp; Project Funding'!#REF!</definedName>
    <definedName name="Z_D7932BCF_3472_4742_BE90_75070A4D3346_.wvu.Rows" localSheetId="9" hidden="1">'Breakdown Staff &amp; Travel Costs'!$2:$1048576,'Breakdown Staff &amp; Travel Costs'!#REF!</definedName>
    <definedName name="Z_D7932BCF_3472_4742_BE90_75070A4D3346_.wvu.Rows" localSheetId="7" hidden="1">'Co-financing'!$45:$1048576,'Co-financing'!#REF!</definedName>
  </definedNames>
  <calcPr calcId="152511"/>
  <customWorkbookViews>
    <customWorkbookView name="test" guid="{D7932BCF-3472-4742-BE90-75070A4D3346}" maximized="1" windowWidth="1916" windowHeight="775" tabRatio="795" activeSheetId="24"/>
  </customWorkbookViews>
</workbook>
</file>

<file path=xl/calcChain.xml><?xml version="1.0" encoding="utf-8"?>
<calcChain xmlns="http://schemas.openxmlformats.org/spreadsheetml/2006/main">
  <c r="D40" i="71" l="1"/>
  <c r="C40" i="71"/>
  <c r="I40" i="71" s="1"/>
  <c r="D36" i="71" l="1"/>
  <c r="C36" i="71"/>
  <c r="D35" i="71"/>
  <c r="C35" i="71"/>
  <c r="I35" i="71" s="1"/>
  <c r="I36" i="71" l="1"/>
  <c r="D29" i="71"/>
  <c r="C29" i="71"/>
  <c r="D28" i="71"/>
  <c r="C28" i="71"/>
  <c r="D27" i="71"/>
  <c r="C27" i="71"/>
  <c r="D26" i="71"/>
  <c r="C26" i="71"/>
  <c r="D25" i="71"/>
  <c r="C25" i="71"/>
  <c r="I25" i="71" l="1"/>
  <c r="I27" i="71"/>
  <c r="I29" i="71"/>
  <c r="I26" i="71"/>
  <c r="I28" i="71"/>
  <c r="D20" i="71" l="1"/>
  <c r="C20" i="71"/>
  <c r="D19" i="71"/>
  <c r="C19" i="71"/>
  <c r="D15" i="71"/>
  <c r="C15" i="71"/>
  <c r="D14" i="71"/>
  <c r="C14" i="71"/>
  <c r="D13" i="71"/>
  <c r="C13" i="71"/>
  <c r="I13" i="71" l="1"/>
  <c r="I20" i="71"/>
  <c r="I19" i="71"/>
  <c r="I15" i="71"/>
  <c r="I14" i="71"/>
  <c r="P497" i="40"/>
  <c r="E497" i="40"/>
  <c r="D497" i="40"/>
  <c r="O497" i="40" l="1"/>
  <c r="M497" i="40" s="1"/>
  <c r="N497" i="40" s="1"/>
  <c r="D41" i="71"/>
  <c r="C41" i="71"/>
  <c r="I41" i="71" l="1"/>
  <c r="P324" i="40" l="1"/>
  <c r="E324" i="40"/>
  <c r="D324" i="40"/>
  <c r="P322" i="40"/>
  <c r="E322" i="40"/>
  <c r="D322" i="40"/>
  <c r="P320" i="40"/>
  <c r="E320" i="40"/>
  <c r="D320" i="40"/>
  <c r="P318" i="40"/>
  <c r="E318" i="40"/>
  <c r="D318" i="40"/>
  <c r="P317" i="40"/>
  <c r="E317" i="40"/>
  <c r="D317" i="40"/>
  <c r="P316" i="40"/>
  <c r="E316" i="40"/>
  <c r="D316" i="40"/>
  <c r="P313" i="40"/>
  <c r="E313" i="40"/>
  <c r="D313" i="40"/>
  <c r="P311" i="40"/>
  <c r="E311" i="40"/>
  <c r="D311" i="40"/>
  <c r="P309" i="40"/>
  <c r="E309" i="40"/>
  <c r="D309" i="40"/>
  <c r="P308" i="40"/>
  <c r="E308" i="40"/>
  <c r="D308" i="40"/>
  <c r="P307" i="40"/>
  <c r="E307" i="40"/>
  <c r="D307" i="40"/>
  <c r="O311" i="40" l="1"/>
  <c r="O307" i="40"/>
  <c r="O313" i="40"/>
  <c r="M313" i="40" s="1"/>
  <c r="N313" i="40" s="1"/>
  <c r="O320" i="40"/>
  <c r="O309" i="40"/>
  <c r="M309" i="40" s="1"/>
  <c r="N309" i="40" s="1"/>
  <c r="O317" i="40"/>
  <c r="M317" i="40" s="1"/>
  <c r="N317" i="40" s="1"/>
  <c r="O324" i="40"/>
  <c r="M324" i="40" s="1"/>
  <c r="O318" i="40"/>
  <c r="O308" i="40"/>
  <c r="M308" i="40" s="1"/>
  <c r="O316" i="40"/>
  <c r="M316" i="40" s="1"/>
  <c r="N316" i="40" s="1"/>
  <c r="O322" i="40"/>
  <c r="M320" i="40"/>
  <c r="N320" i="40" s="1"/>
  <c r="M311" i="40"/>
  <c r="N311" i="40" s="1"/>
  <c r="M307" i="40"/>
  <c r="N307" i="40" s="1"/>
  <c r="N324" i="40" l="1"/>
  <c r="N308" i="40"/>
  <c r="M318" i="40"/>
  <c r="N318" i="40" s="1"/>
  <c r="M322" i="40"/>
  <c r="N322" i="40" s="1"/>
  <c r="D24" i="71"/>
  <c r="C24" i="71"/>
  <c r="I24" i="71" l="1"/>
  <c r="D39" i="71"/>
  <c r="C39" i="71"/>
  <c r="D38" i="71"/>
  <c r="C38" i="71"/>
  <c r="I38" i="71" l="1"/>
  <c r="I39" i="71"/>
  <c r="M54" i="76"/>
  <c r="E54" i="76"/>
  <c r="D54" i="76"/>
  <c r="M53" i="76"/>
  <c r="E53" i="76"/>
  <c r="D53" i="76"/>
  <c r="M52" i="76"/>
  <c r="E52" i="76"/>
  <c r="D52" i="76"/>
  <c r="M51" i="76"/>
  <c r="E51" i="76"/>
  <c r="D51" i="76"/>
  <c r="E559" i="39"/>
  <c r="D559" i="39"/>
  <c r="E558" i="39"/>
  <c r="D558" i="39"/>
  <c r="E557" i="39"/>
  <c r="D557" i="39"/>
  <c r="E556" i="39"/>
  <c r="D556" i="39"/>
  <c r="E555" i="39"/>
  <c r="D555" i="39"/>
  <c r="E554" i="39"/>
  <c r="D554" i="39"/>
  <c r="E553" i="39"/>
  <c r="D553" i="39"/>
  <c r="E552" i="39"/>
  <c r="D552" i="39"/>
  <c r="E551" i="39"/>
  <c r="D551" i="39"/>
  <c r="E550" i="39"/>
  <c r="D550" i="39"/>
  <c r="E549" i="39"/>
  <c r="D549" i="39"/>
  <c r="E548" i="39"/>
  <c r="D548" i="39"/>
  <c r="E547" i="39"/>
  <c r="D547" i="39"/>
  <c r="E546" i="39"/>
  <c r="D546" i="39"/>
  <c r="E545" i="39"/>
  <c r="D545" i="39"/>
  <c r="E544" i="39"/>
  <c r="D544" i="39"/>
  <c r="E543" i="39"/>
  <c r="D543" i="39"/>
  <c r="E542" i="39"/>
  <c r="D542" i="39"/>
  <c r="E541" i="39"/>
  <c r="D541" i="39"/>
  <c r="E540" i="39"/>
  <c r="D540" i="39"/>
  <c r="E539" i="39"/>
  <c r="D539" i="39"/>
  <c r="E538" i="39"/>
  <c r="D538" i="39"/>
  <c r="E537" i="39"/>
  <c r="D537" i="39"/>
  <c r="E536" i="39"/>
  <c r="D536" i="39"/>
  <c r="E535" i="39"/>
  <c r="D535" i="39"/>
  <c r="E534" i="39"/>
  <c r="D534" i="39"/>
  <c r="E533" i="39"/>
  <c r="D533" i="39"/>
  <c r="E532" i="39"/>
  <c r="D532" i="39"/>
  <c r="E531" i="39"/>
  <c r="D531" i="39"/>
  <c r="E530" i="39"/>
  <c r="D530" i="39"/>
  <c r="E529" i="39"/>
  <c r="D529" i="39"/>
  <c r="E528" i="39"/>
  <c r="D528" i="39"/>
  <c r="E527" i="39"/>
  <c r="D527" i="39"/>
  <c r="E526" i="39"/>
  <c r="D526" i="39"/>
  <c r="E525" i="39"/>
  <c r="D525" i="39"/>
  <c r="E524" i="39"/>
  <c r="D524" i="39"/>
  <c r="E523" i="39"/>
  <c r="D523" i="39"/>
  <c r="E522" i="39"/>
  <c r="D522" i="39"/>
  <c r="E521" i="39"/>
  <c r="D521" i="39"/>
  <c r="E520" i="39"/>
  <c r="D520" i="39"/>
  <c r="E519" i="39"/>
  <c r="D519" i="39"/>
  <c r="E518" i="39"/>
  <c r="D518" i="39"/>
  <c r="E517" i="39"/>
  <c r="D517" i="39"/>
  <c r="E516" i="39"/>
  <c r="D516" i="39"/>
  <c r="E515" i="39"/>
  <c r="D515" i="39"/>
  <c r="E514" i="39"/>
  <c r="D514" i="39"/>
  <c r="E513" i="39"/>
  <c r="D513" i="39"/>
  <c r="E512" i="39"/>
  <c r="D512" i="39"/>
  <c r="E511" i="39"/>
  <c r="D511" i="39"/>
  <c r="E510" i="39"/>
  <c r="D510" i="39"/>
  <c r="E509" i="39"/>
  <c r="D509" i="39"/>
  <c r="E508" i="39"/>
  <c r="D508" i="39"/>
  <c r="E507" i="39"/>
  <c r="D507" i="39"/>
  <c r="E506" i="39"/>
  <c r="D506" i="39"/>
  <c r="E505" i="39"/>
  <c r="D505" i="39"/>
  <c r="E504" i="39"/>
  <c r="D504" i="39"/>
  <c r="E503" i="39"/>
  <c r="D503" i="39"/>
  <c r="E502" i="39"/>
  <c r="D502" i="39"/>
  <c r="E501" i="39"/>
  <c r="D501" i="39"/>
  <c r="E500" i="39"/>
  <c r="D500" i="39"/>
  <c r="E499" i="39"/>
  <c r="D499" i="39"/>
  <c r="E498" i="39"/>
  <c r="D498" i="39"/>
  <c r="E497" i="39"/>
  <c r="D497" i="39"/>
  <c r="E496" i="39"/>
  <c r="D496" i="39"/>
  <c r="E495" i="39"/>
  <c r="D495" i="39"/>
  <c r="P553" i="40"/>
  <c r="E553" i="40"/>
  <c r="D553" i="40"/>
  <c r="P552" i="40"/>
  <c r="E552" i="40"/>
  <c r="D552" i="40"/>
  <c r="P551" i="40"/>
  <c r="E551" i="40"/>
  <c r="D551" i="40"/>
  <c r="P550" i="40"/>
  <c r="E550" i="40"/>
  <c r="D550" i="40"/>
  <c r="P549" i="40"/>
  <c r="E549" i="40"/>
  <c r="D549" i="40"/>
  <c r="P548" i="40"/>
  <c r="E548" i="40"/>
  <c r="D548" i="40"/>
  <c r="P547" i="40"/>
  <c r="E547" i="40"/>
  <c r="D547" i="40"/>
  <c r="P546" i="40"/>
  <c r="E546" i="40"/>
  <c r="D546" i="40"/>
  <c r="P545" i="40"/>
  <c r="E545" i="40"/>
  <c r="D545" i="40"/>
  <c r="P544" i="40"/>
  <c r="E544" i="40"/>
  <c r="D544" i="40"/>
  <c r="P543" i="40"/>
  <c r="E543" i="40"/>
  <c r="D543" i="40"/>
  <c r="P542" i="40"/>
  <c r="E542" i="40"/>
  <c r="D542" i="40"/>
  <c r="P541" i="40"/>
  <c r="E541" i="40"/>
  <c r="D541" i="40"/>
  <c r="P540" i="40"/>
  <c r="E540" i="40"/>
  <c r="D540" i="40"/>
  <c r="P539" i="40"/>
  <c r="E539" i="40"/>
  <c r="D539" i="40"/>
  <c r="O52" i="76" l="1"/>
  <c r="O545" i="40"/>
  <c r="O549" i="40"/>
  <c r="M549" i="40" s="1"/>
  <c r="N549" i="40" s="1"/>
  <c r="O553" i="40"/>
  <c r="O54" i="76"/>
  <c r="O51" i="76"/>
  <c r="O53" i="76"/>
  <c r="R496" i="39"/>
  <c r="P496" i="39" s="1"/>
  <c r="R498" i="39"/>
  <c r="O498" i="39" s="1"/>
  <c r="R500" i="39"/>
  <c r="O500" i="39" s="1"/>
  <c r="R502" i="39"/>
  <c r="O502" i="39" s="1"/>
  <c r="R504" i="39"/>
  <c r="P504" i="39" s="1"/>
  <c r="R506" i="39"/>
  <c r="P506" i="39" s="1"/>
  <c r="R508" i="39"/>
  <c r="P508" i="39" s="1"/>
  <c r="R510" i="39"/>
  <c r="P510" i="39" s="1"/>
  <c r="R512" i="39"/>
  <c r="O512" i="39" s="1"/>
  <c r="R514" i="39"/>
  <c r="O514" i="39" s="1"/>
  <c r="R516" i="39"/>
  <c r="O516" i="39" s="1"/>
  <c r="R518" i="39"/>
  <c r="O518" i="39" s="1"/>
  <c r="R520" i="39"/>
  <c r="P520" i="39" s="1"/>
  <c r="R522" i="39"/>
  <c r="P522" i="39" s="1"/>
  <c r="R524" i="39"/>
  <c r="O524" i="39" s="1"/>
  <c r="R526" i="39"/>
  <c r="O526" i="39" s="1"/>
  <c r="R528" i="39"/>
  <c r="O528" i="39" s="1"/>
  <c r="R530" i="39"/>
  <c r="O530" i="39" s="1"/>
  <c r="R532" i="39"/>
  <c r="O532" i="39" s="1"/>
  <c r="R534" i="39"/>
  <c r="P534" i="39" s="1"/>
  <c r="R536" i="39"/>
  <c r="O536" i="39" s="1"/>
  <c r="R538" i="39"/>
  <c r="O538" i="39" s="1"/>
  <c r="R540" i="39"/>
  <c r="P540" i="39" s="1"/>
  <c r="R542" i="39"/>
  <c r="P542" i="39" s="1"/>
  <c r="R544" i="39"/>
  <c r="P544" i="39" s="1"/>
  <c r="R546" i="39"/>
  <c r="P546" i="39" s="1"/>
  <c r="R548" i="39"/>
  <c r="O548" i="39" s="1"/>
  <c r="R550" i="39"/>
  <c r="P550" i="39" s="1"/>
  <c r="R552" i="39"/>
  <c r="O552" i="39" s="1"/>
  <c r="R554" i="39"/>
  <c r="O554" i="39" s="1"/>
  <c r="R556" i="39"/>
  <c r="P556" i="39" s="1"/>
  <c r="R558" i="39"/>
  <c r="O558" i="39" s="1"/>
  <c r="R495" i="39"/>
  <c r="O495" i="39" s="1"/>
  <c r="R499" i="39"/>
  <c r="P499" i="39" s="1"/>
  <c r="R501" i="39"/>
  <c r="P501" i="39" s="1"/>
  <c r="R503" i="39"/>
  <c r="P503" i="39" s="1"/>
  <c r="R505" i="39"/>
  <c r="P505" i="39" s="1"/>
  <c r="R507" i="39"/>
  <c r="P507" i="39" s="1"/>
  <c r="R509" i="39"/>
  <c r="O509" i="39" s="1"/>
  <c r="R511" i="39"/>
  <c r="P511" i="39" s="1"/>
  <c r="R513" i="39"/>
  <c r="P513" i="39" s="1"/>
  <c r="R515" i="39"/>
  <c r="O515" i="39" s="1"/>
  <c r="R517" i="39"/>
  <c r="P517" i="39" s="1"/>
  <c r="R519" i="39"/>
  <c r="P519" i="39" s="1"/>
  <c r="R521" i="39"/>
  <c r="P521" i="39" s="1"/>
  <c r="R523" i="39"/>
  <c r="P523" i="39" s="1"/>
  <c r="R525" i="39"/>
  <c r="P525" i="39" s="1"/>
  <c r="R527" i="39"/>
  <c r="P527" i="39" s="1"/>
  <c r="R529" i="39"/>
  <c r="P529" i="39" s="1"/>
  <c r="R531" i="39"/>
  <c r="O531" i="39" s="1"/>
  <c r="R533" i="39"/>
  <c r="P533" i="39" s="1"/>
  <c r="R535" i="39"/>
  <c r="O535" i="39" s="1"/>
  <c r="R537" i="39"/>
  <c r="O537" i="39" s="1"/>
  <c r="R539" i="39"/>
  <c r="O539" i="39" s="1"/>
  <c r="R541" i="39"/>
  <c r="O541" i="39" s="1"/>
  <c r="R543" i="39"/>
  <c r="P543" i="39" s="1"/>
  <c r="R545" i="39"/>
  <c r="P545" i="39" s="1"/>
  <c r="R547" i="39"/>
  <c r="P547" i="39" s="1"/>
  <c r="R549" i="39"/>
  <c r="P549" i="39" s="1"/>
  <c r="R551" i="39"/>
  <c r="P551" i="39" s="1"/>
  <c r="R553" i="39"/>
  <c r="P553" i="39" s="1"/>
  <c r="R555" i="39"/>
  <c r="P555" i="39" s="1"/>
  <c r="R557" i="39"/>
  <c r="P557" i="39" s="1"/>
  <c r="R559" i="39"/>
  <c r="O559" i="39" s="1"/>
  <c r="R497" i="39"/>
  <c r="O497" i="39" s="1"/>
  <c r="O525" i="39"/>
  <c r="O540" i="40"/>
  <c r="M540" i="40" s="1"/>
  <c r="N540" i="40" s="1"/>
  <c r="O544" i="40"/>
  <c r="M544" i="40" s="1"/>
  <c r="N544" i="40" s="1"/>
  <c r="O548" i="40"/>
  <c r="M548" i="40" s="1"/>
  <c r="N548" i="40" s="1"/>
  <c r="O552" i="40"/>
  <c r="M552" i="40" s="1"/>
  <c r="O539" i="40"/>
  <c r="M539" i="40" s="1"/>
  <c r="N539" i="40" s="1"/>
  <c r="O543" i="40"/>
  <c r="O547" i="40"/>
  <c r="M547" i="40" s="1"/>
  <c r="N547" i="40" s="1"/>
  <c r="O551" i="40"/>
  <c r="O541" i="40"/>
  <c r="M541" i="40" s="1"/>
  <c r="O542" i="40"/>
  <c r="M542" i="40" s="1"/>
  <c r="N542" i="40" s="1"/>
  <c r="O546" i="40"/>
  <c r="M546" i="40" s="1"/>
  <c r="N546" i="40" s="1"/>
  <c r="O550" i="40"/>
  <c r="M550" i="40" s="1"/>
  <c r="M545" i="40"/>
  <c r="N545" i="40" s="1"/>
  <c r="M543" i="40"/>
  <c r="N543" i="40" s="1"/>
  <c r="P498" i="39" l="1"/>
  <c r="O522" i="39"/>
  <c r="O540" i="39"/>
  <c r="Q540" i="39" s="1"/>
  <c r="P495" i="39"/>
  <c r="Q495" i="39" s="1"/>
  <c r="P509" i="39"/>
  <c r="Q509" i="39" s="1"/>
  <c r="O506" i="39"/>
  <c r="Q506" i="39" s="1"/>
  <c r="P514" i="39"/>
  <c r="Q514" i="39" s="1"/>
  <c r="P558" i="39"/>
  <c r="Q558" i="39" s="1"/>
  <c r="P500" i="39"/>
  <c r="Q500" i="39" s="1"/>
  <c r="O556" i="39"/>
  <c r="Q556" i="39" s="1"/>
  <c r="O545" i="39"/>
  <c r="Q545" i="39" s="1"/>
  <c r="O499" i="39"/>
  <c r="Q499" i="39" s="1"/>
  <c r="O508" i="39"/>
  <c r="Q508" i="39" s="1"/>
  <c r="P516" i="39"/>
  <c r="Q516" i="39" s="1"/>
  <c r="P530" i="39"/>
  <c r="Q530" i="39" s="1"/>
  <c r="P524" i="39"/>
  <c r="Q524" i="39" s="1"/>
  <c r="P515" i="39"/>
  <c r="Q515" i="39" s="1"/>
  <c r="O507" i="39"/>
  <c r="Q507" i="39" s="1"/>
  <c r="P532" i="39"/>
  <c r="Q532" i="39" s="1"/>
  <c r="P548" i="39"/>
  <c r="Q548" i="39" s="1"/>
  <c r="O517" i="39"/>
  <c r="Q517" i="39" s="1"/>
  <c r="O501" i="39"/>
  <c r="Q501" i="39" s="1"/>
  <c r="O550" i="39"/>
  <c r="Q550" i="39" s="1"/>
  <c r="O504" i="39"/>
  <c r="Q504" i="39" s="1"/>
  <c r="P526" i="39"/>
  <c r="Q526" i="39" s="1"/>
  <c r="P538" i="39"/>
  <c r="Q538" i="39" s="1"/>
  <c r="P554" i="39"/>
  <c r="Q554" i="39" s="1"/>
  <c r="P552" i="39"/>
  <c r="Q552" i="39" s="1"/>
  <c r="P512" i="39"/>
  <c r="Q512" i="39" s="1"/>
  <c r="O520" i="39"/>
  <c r="Q520" i="39" s="1"/>
  <c r="P528" i="39"/>
  <c r="Q528" i="39" s="1"/>
  <c r="P536" i="39"/>
  <c r="Q536" i="39" s="1"/>
  <c r="P541" i="39"/>
  <c r="Q541" i="39" s="1"/>
  <c r="O543" i="39"/>
  <c r="Q543" i="39" s="1"/>
  <c r="O496" i="39"/>
  <c r="Q496" i="39" s="1"/>
  <c r="O529" i="39"/>
  <c r="Q529" i="39" s="1"/>
  <c r="P537" i="39"/>
  <c r="Q537" i="39" s="1"/>
  <c r="O553" i="39"/>
  <c r="Q553" i="39" s="1"/>
  <c r="O505" i="39"/>
  <c r="Q505" i="39" s="1"/>
  <c r="O513" i="39"/>
  <c r="Q513" i="39" s="1"/>
  <c r="O521" i="39"/>
  <c r="Q521" i="39" s="1"/>
  <c r="O527" i="39"/>
  <c r="Q527" i="39" s="1"/>
  <c r="O544" i="39"/>
  <c r="Q544" i="39" s="1"/>
  <c r="O546" i="39"/>
  <c r="Q546" i="39" s="1"/>
  <c r="P502" i="39"/>
  <c r="Q502" i="39" s="1"/>
  <c r="O510" i="39"/>
  <c r="Q510" i="39" s="1"/>
  <c r="P518" i="39"/>
  <c r="Q518" i="39" s="1"/>
  <c r="N541" i="40"/>
  <c r="M553" i="40"/>
  <c r="N553" i="40" s="1"/>
  <c r="Q525" i="39"/>
  <c r="O534" i="39"/>
  <c r="Q534" i="39" s="1"/>
  <c r="O542" i="39"/>
  <c r="Q542" i="39" s="1"/>
  <c r="P559" i="39"/>
  <c r="Q559" i="39" s="1"/>
  <c r="O557" i="39"/>
  <c r="Q557" i="39" s="1"/>
  <c r="O503" i="39"/>
  <c r="Q503" i="39" s="1"/>
  <c r="O519" i="39"/>
  <c r="Q519" i="39" s="1"/>
  <c r="O533" i="39"/>
  <c r="Q533" i="39" s="1"/>
  <c r="P535" i="39"/>
  <c r="Q535" i="39" s="1"/>
  <c r="O549" i="39"/>
  <c r="Q549" i="39" s="1"/>
  <c r="O551" i="39"/>
  <c r="Q551" i="39" s="1"/>
  <c r="O511" i="39"/>
  <c r="Q511" i="39" s="1"/>
  <c r="O547" i="39"/>
  <c r="Q547" i="39" s="1"/>
  <c r="O555" i="39"/>
  <c r="Q555" i="39" s="1"/>
  <c r="P497" i="39"/>
  <c r="Q497" i="39" s="1"/>
  <c r="O523" i="39"/>
  <c r="Q523" i="39" s="1"/>
  <c r="P531" i="39"/>
  <c r="Q531" i="39" s="1"/>
  <c r="P539" i="39"/>
  <c r="Q539" i="39" s="1"/>
  <c r="Q522" i="39"/>
  <c r="Q498" i="39"/>
  <c r="N552" i="40"/>
  <c r="N550" i="40"/>
  <c r="M551" i="40"/>
  <c r="N551" i="40" s="1"/>
  <c r="E457" i="39" l="1"/>
  <c r="D457" i="39"/>
  <c r="E456" i="39"/>
  <c r="D456" i="39"/>
  <c r="E455" i="39"/>
  <c r="D455" i="39"/>
  <c r="E454" i="39"/>
  <c r="D454" i="39"/>
  <c r="E453" i="39"/>
  <c r="D453" i="39"/>
  <c r="E452" i="39"/>
  <c r="D452" i="39"/>
  <c r="E451" i="39"/>
  <c r="D451" i="39"/>
  <c r="E450" i="39"/>
  <c r="D450" i="39"/>
  <c r="E449" i="39"/>
  <c r="D449" i="39"/>
  <c r="E448" i="39"/>
  <c r="D448" i="39"/>
  <c r="E447" i="39"/>
  <c r="D447" i="39"/>
  <c r="E446" i="39"/>
  <c r="D446" i="39"/>
  <c r="E445" i="39"/>
  <c r="D445" i="39"/>
  <c r="E444" i="39"/>
  <c r="D444" i="39"/>
  <c r="E443" i="39"/>
  <c r="D443" i="39"/>
  <c r="E442" i="39"/>
  <c r="D442" i="39"/>
  <c r="E441" i="39"/>
  <c r="D441" i="39"/>
  <c r="E440" i="39"/>
  <c r="D440" i="39"/>
  <c r="E439" i="39"/>
  <c r="D439" i="39"/>
  <c r="E438" i="39"/>
  <c r="D438" i="39"/>
  <c r="E437" i="39"/>
  <c r="D437" i="39"/>
  <c r="E436" i="39"/>
  <c r="D436" i="39"/>
  <c r="E435" i="39"/>
  <c r="D435" i="39"/>
  <c r="E434" i="39"/>
  <c r="D434" i="39"/>
  <c r="E433" i="39"/>
  <c r="D433" i="39"/>
  <c r="E432" i="39"/>
  <c r="D432" i="39"/>
  <c r="E431" i="39"/>
  <c r="D431" i="39"/>
  <c r="P527" i="40"/>
  <c r="E527" i="40"/>
  <c r="D527" i="40"/>
  <c r="P526" i="40"/>
  <c r="E526" i="40"/>
  <c r="D526" i="40"/>
  <c r="P525" i="40"/>
  <c r="E525" i="40"/>
  <c r="D525" i="40"/>
  <c r="P524" i="40"/>
  <c r="E524" i="40"/>
  <c r="D524" i="40"/>
  <c r="P523" i="40"/>
  <c r="E523" i="40"/>
  <c r="D523" i="40"/>
  <c r="P522" i="40"/>
  <c r="E522" i="40"/>
  <c r="D522" i="40"/>
  <c r="P521" i="40"/>
  <c r="E521" i="40"/>
  <c r="D521" i="40"/>
  <c r="P520" i="40"/>
  <c r="E520" i="40"/>
  <c r="D520" i="40"/>
  <c r="P519" i="40"/>
  <c r="E519" i="40"/>
  <c r="D519" i="40"/>
  <c r="P518" i="40"/>
  <c r="E518" i="40"/>
  <c r="D518" i="40"/>
  <c r="P517" i="40"/>
  <c r="E517" i="40"/>
  <c r="D517" i="40"/>
  <c r="P516" i="40"/>
  <c r="E516" i="40"/>
  <c r="D516" i="40"/>
  <c r="R435" i="39" l="1"/>
  <c r="O435" i="39" s="1"/>
  <c r="O520" i="40"/>
  <c r="O524" i="40"/>
  <c r="M524" i="40" s="1"/>
  <c r="N524" i="40" s="1"/>
  <c r="O527" i="40"/>
  <c r="M527" i="40" s="1"/>
  <c r="N527" i="40" s="1"/>
  <c r="R431" i="39"/>
  <c r="O431" i="39" s="1"/>
  <c r="R433" i="39"/>
  <c r="O433" i="39" s="1"/>
  <c r="R437" i="39"/>
  <c r="O437" i="39" s="1"/>
  <c r="R441" i="39"/>
  <c r="O441" i="39" s="1"/>
  <c r="R447" i="39"/>
  <c r="P447" i="39" s="1"/>
  <c r="R455" i="39"/>
  <c r="O455" i="39" s="1"/>
  <c r="R457" i="39"/>
  <c r="P457" i="39" s="1"/>
  <c r="R439" i="39"/>
  <c r="P439" i="39" s="1"/>
  <c r="R443" i="39"/>
  <c r="P443" i="39" s="1"/>
  <c r="R445" i="39"/>
  <c r="P445" i="39" s="1"/>
  <c r="R449" i="39"/>
  <c r="O449" i="39" s="1"/>
  <c r="R451" i="39"/>
  <c r="O451" i="39" s="1"/>
  <c r="R453" i="39"/>
  <c r="O453" i="39" s="1"/>
  <c r="R432" i="39"/>
  <c r="O432" i="39" s="1"/>
  <c r="R434" i="39"/>
  <c r="P434" i="39" s="1"/>
  <c r="R436" i="39"/>
  <c r="P436" i="39" s="1"/>
  <c r="R440" i="39"/>
  <c r="P440" i="39" s="1"/>
  <c r="R442" i="39"/>
  <c r="P442" i="39" s="1"/>
  <c r="R444" i="39"/>
  <c r="P444" i="39" s="1"/>
  <c r="R446" i="39"/>
  <c r="O446" i="39" s="1"/>
  <c r="R448" i="39"/>
  <c r="P448" i="39" s="1"/>
  <c r="R450" i="39"/>
  <c r="P450" i="39" s="1"/>
  <c r="R452" i="39"/>
  <c r="P452" i="39" s="1"/>
  <c r="R454" i="39"/>
  <c r="P454" i="39" s="1"/>
  <c r="R456" i="39"/>
  <c r="O456" i="39" s="1"/>
  <c r="R438" i="39"/>
  <c r="P438" i="39" s="1"/>
  <c r="O518" i="40"/>
  <c r="M518" i="40" s="1"/>
  <c r="N518" i="40" s="1"/>
  <c r="O522" i="40"/>
  <c r="O526" i="40"/>
  <c r="M526" i="40" s="1"/>
  <c r="N526" i="40" s="1"/>
  <c r="O519" i="40"/>
  <c r="O523" i="40"/>
  <c r="O516" i="40"/>
  <c r="M516" i="40" s="1"/>
  <c r="N516" i="40" s="1"/>
  <c r="O517" i="40"/>
  <c r="M517" i="40" s="1"/>
  <c r="O521" i="40"/>
  <c r="O525" i="40"/>
  <c r="M520" i="40"/>
  <c r="N520" i="40" s="1"/>
  <c r="P455" i="39" l="1"/>
  <c r="Q455" i="39" s="1"/>
  <c r="P437" i="39"/>
  <c r="Q437" i="39" s="1"/>
  <c r="O443" i="39"/>
  <c r="Q443" i="39" s="1"/>
  <c r="P433" i="39"/>
  <c r="Q433" i="39" s="1"/>
  <c r="P446" i="39"/>
  <c r="Q446" i="39" s="1"/>
  <c r="O445" i="39"/>
  <c r="Q445" i="39" s="1"/>
  <c r="P453" i="39"/>
  <c r="Q453" i="39" s="1"/>
  <c r="P435" i="39"/>
  <c r="Q435" i="39" s="1"/>
  <c r="P431" i="39"/>
  <c r="Q431" i="39" s="1"/>
  <c r="O439" i="39"/>
  <c r="Q439" i="39" s="1"/>
  <c r="P451" i="39"/>
  <c r="Q451" i="39" s="1"/>
  <c r="O434" i="39"/>
  <c r="Q434" i="39" s="1"/>
  <c r="O444" i="39"/>
  <c r="Q444" i="39" s="1"/>
  <c r="O452" i="39"/>
  <c r="Q452" i="39" s="1"/>
  <c r="O436" i="39"/>
  <c r="Q436" i="39" s="1"/>
  <c r="P441" i="39"/>
  <c r="Q441" i="39" s="1"/>
  <c r="O457" i="39"/>
  <c r="Q457" i="39" s="1"/>
  <c r="P432" i="39"/>
  <c r="Q432" i="39" s="1"/>
  <c r="O442" i="39"/>
  <c r="Q442" i="39" s="1"/>
  <c r="P449" i="39"/>
  <c r="Q449" i="39" s="1"/>
  <c r="M522" i="40"/>
  <c r="N522" i="40" s="1"/>
  <c r="O447" i="39"/>
  <c r="Q447" i="39" s="1"/>
  <c r="O450" i="39"/>
  <c r="Q450" i="39" s="1"/>
  <c r="O440" i="39"/>
  <c r="Q440" i="39" s="1"/>
  <c r="O454" i="39"/>
  <c r="Q454" i="39" s="1"/>
  <c r="P456" i="39"/>
  <c r="Q456" i="39" s="1"/>
  <c r="O448" i="39"/>
  <c r="Q448" i="39" s="1"/>
  <c r="O438" i="39"/>
  <c r="Q438" i="39" s="1"/>
  <c r="N517" i="40"/>
  <c r="M523" i="40"/>
  <c r="N523" i="40" s="1"/>
  <c r="M519" i="40"/>
  <c r="N519" i="40" s="1"/>
  <c r="M521" i="40"/>
  <c r="N521" i="40" s="1"/>
  <c r="M525" i="40"/>
  <c r="N525" i="40" s="1"/>
  <c r="M24" i="82" l="1"/>
  <c r="E24" i="82"/>
  <c r="D24" i="82"/>
  <c r="E393" i="39"/>
  <c r="D393" i="39"/>
  <c r="E392" i="39"/>
  <c r="D392" i="39"/>
  <c r="E391" i="39"/>
  <c r="D391" i="39"/>
  <c r="E390" i="39"/>
  <c r="D390" i="39"/>
  <c r="E389" i="39"/>
  <c r="D389" i="39"/>
  <c r="E388" i="39"/>
  <c r="D388" i="39"/>
  <c r="E387" i="39"/>
  <c r="D387" i="39"/>
  <c r="E386" i="39"/>
  <c r="D386" i="39"/>
  <c r="E385" i="39"/>
  <c r="D385" i="39"/>
  <c r="E384" i="39"/>
  <c r="D384" i="39"/>
  <c r="E383" i="39"/>
  <c r="D383" i="39"/>
  <c r="E382" i="39"/>
  <c r="D382" i="39"/>
  <c r="E381" i="39"/>
  <c r="D381" i="39"/>
  <c r="E380" i="39"/>
  <c r="D380" i="39"/>
  <c r="E379" i="39"/>
  <c r="D379" i="39"/>
  <c r="E378" i="39"/>
  <c r="D378" i="39"/>
  <c r="E377" i="39"/>
  <c r="D377" i="39"/>
  <c r="E376" i="39"/>
  <c r="D376" i="39"/>
  <c r="E375" i="39"/>
  <c r="D375" i="39"/>
  <c r="E374" i="39"/>
  <c r="D374" i="39"/>
  <c r="E373" i="39"/>
  <c r="D373" i="39"/>
  <c r="E372" i="39"/>
  <c r="D372" i="39"/>
  <c r="P503" i="40"/>
  <c r="E503" i="40"/>
  <c r="D503" i="40"/>
  <c r="P502" i="40"/>
  <c r="E502" i="40"/>
  <c r="D502" i="40"/>
  <c r="P501" i="40"/>
  <c r="E501" i="40"/>
  <c r="D501" i="40"/>
  <c r="P500" i="40"/>
  <c r="E500" i="40"/>
  <c r="D500" i="40"/>
  <c r="P499" i="40"/>
  <c r="E499" i="40"/>
  <c r="D499" i="40"/>
  <c r="P498" i="40"/>
  <c r="E498" i="40"/>
  <c r="D498" i="40"/>
  <c r="P496" i="40"/>
  <c r="E496" i="40"/>
  <c r="D496" i="40"/>
  <c r="P495" i="40"/>
  <c r="E495" i="40"/>
  <c r="D495" i="40"/>
  <c r="P494" i="40"/>
  <c r="E494" i="40"/>
  <c r="D494" i="40"/>
  <c r="P493" i="40"/>
  <c r="E493" i="40"/>
  <c r="D493" i="40"/>
  <c r="R375" i="39" l="1"/>
  <c r="P375" i="39" s="1"/>
  <c r="R377" i="39"/>
  <c r="P377" i="39" s="1"/>
  <c r="R379" i="39"/>
  <c r="P379" i="39" s="1"/>
  <c r="R381" i="39"/>
  <c r="O381" i="39" s="1"/>
  <c r="R383" i="39"/>
  <c r="O383" i="39" s="1"/>
  <c r="R385" i="39"/>
  <c r="O385" i="39" s="1"/>
  <c r="R373" i="39"/>
  <c r="P373" i="39" s="1"/>
  <c r="O499" i="40"/>
  <c r="O503" i="40"/>
  <c r="M503" i="40" s="1"/>
  <c r="N503" i="40" s="1"/>
  <c r="O494" i="40"/>
  <c r="M494" i="40" s="1"/>
  <c r="N494" i="40" s="1"/>
  <c r="R387" i="39"/>
  <c r="P387" i="39" s="1"/>
  <c r="R389" i="39"/>
  <c r="O389" i="39" s="1"/>
  <c r="R391" i="39"/>
  <c r="O391" i="39" s="1"/>
  <c r="R393" i="39"/>
  <c r="O393" i="39" s="1"/>
  <c r="O24" i="82"/>
  <c r="R372" i="39"/>
  <c r="P372" i="39" s="1"/>
  <c r="R374" i="39"/>
  <c r="P374" i="39" s="1"/>
  <c r="R376" i="39"/>
  <c r="P376" i="39" s="1"/>
  <c r="R378" i="39"/>
  <c r="O378" i="39" s="1"/>
  <c r="R380" i="39"/>
  <c r="P380" i="39" s="1"/>
  <c r="R382" i="39"/>
  <c r="P382" i="39" s="1"/>
  <c r="R384" i="39"/>
  <c r="O384" i="39" s="1"/>
  <c r="R386" i="39"/>
  <c r="O386" i="39" s="1"/>
  <c r="R388" i="39"/>
  <c r="O388" i="39" s="1"/>
  <c r="R390" i="39"/>
  <c r="O390" i="39" s="1"/>
  <c r="R392" i="39"/>
  <c r="O392" i="39" s="1"/>
  <c r="O374" i="39"/>
  <c r="O493" i="40"/>
  <c r="M493" i="40" s="1"/>
  <c r="N493" i="40" s="1"/>
  <c r="O498" i="40"/>
  <c r="M498" i="40" s="1"/>
  <c r="N498" i="40" s="1"/>
  <c r="O502" i="40"/>
  <c r="O496" i="40"/>
  <c r="M496" i="40" s="1"/>
  <c r="O501" i="40"/>
  <c r="M501" i="40" s="1"/>
  <c r="N501" i="40" s="1"/>
  <c r="O495" i="40"/>
  <c r="M495" i="40" s="1"/>
  <c r="O500" i="40"/>
  <c r="M500" i="40" s="1"/>
  <c r="N500" i="40" s="1"/>
  <c r="M499" i="40"/>
  <c r="N499" i="40" s="1"/>
  <c r="O377" i="39" l="1"/>
  <c r="P385" i="39"/>
  <c r="Q385" i="39" s="1"/>
  <c r="O382" i="39"/>
  <c r="Q382" i="39" s="1"/>
  <c r="P393" i="39"/>
  <c r="O387" i="39"/>
  <c r="Q387" i="39" s="1"/>
  <c r="P391" i="39"/>
  <c r="Q391" i="39" s="1"/>
  <c r="O375" i="39"/>
  <c r="Q375" i="39" s="1"/>
  <c r="O372" i="39"/>
  <c r="Q372" i="39" s="1"/>
  <c r="P383" i="39"/>
  <c r="Q383" i="39" s="1"/>
  <c r="O380" i="39"/>
  <c r="Q380" i="39" s="1"/>
  <c r="O373" i="39"/>
  <c r="Q373" i="39" s="1"/>
  <c r="O379" i="39"/>
  <c r="Q379" i="39" s="1"/>
  <c r="P381" i="39"/>
  <c r="Q381" i="39" s="1"/>
  <c r="P389" i="39"/>
  <c r="Q389" i="39" s="1"/>
  <c r="M502" i="40"/>
  <c r="N502" i="40" s="1"/>
  <c r="O376" i="39"/>
  <c r="Q376" i="39" s="1"/>
  <c r="P390" i="39"/>
  <c r="Q390" i="39" s="1"/>
  <c r="P384" i="39"/>
  <c r="Q384" i="39" s="1"/>
  <c r="P378" i="39"/>
  <c r="Q378" i="39" s="1"/>
  <c r="P386" i="39"/>
  <c r="Q386" i="39" s="1"/>
  <c r="P388" i="39"/>
  <c r="Q388" i="39" s="1"/>
  <c r="P392" i="39"/>
  <c r="Q392" i="39" s="1"/>
  <c r="Q393" i="39"/>
  <c r="Q377" i="39"/>
  <c r="Q374" i="39"/>
  <c r="N495" i="40"/>
  <c r="N496" i="40"/>
  <c r="P466" i="40" l="1"/>
  <c r="E466" i="40"/>
  <c r="D466" i="40"/>
  <c r="P465" i="40"/>
  <c r="E465" i="40"/>
  <c r="D465" i="40"/>
  <c r="P464" i="40"/>
  <c r="E464" i="40"/>
  <c r="D464" i="40"/>
  <c r="P463" i="40"/>
  <c r="E463" i="40"/>
  <c r="D463" i="40"/>
  <c r="P462" i="40"/>
  <c r="E462" i="40"/>
  <c r="D462" i="40"/>
  <c r="P461" i="40"/>
  <c r="E461" i="40"/>
  <c r="D461" i="40"/>
  <c r="P460" i="40"/>
  <c r="E460" i="40"/>
  <c r="D460" i="40"/>
  <c r="P459" i="40"/>
  <c r="E459" i="40"/>
  <c r="D459" i="40"/>
  <c r="P458" i="40"/>
  <c r="E458" i="40"/>
  <c r="D458" i="40"/>
  <c r="P457" i="40"/>
  <c r="E457" i="40"/>
  <c r="D457" i="40"/>
  <c r="P456" i="40"/>
  <c r="E456" i="40"/>
  <c r="D456" i="40"/>
  <c r="P455" i="40"/>
  <c r="E455" i="40"/>
  <c r="D455" i="40"/>
  <c r="P454" i="40"/>
  <c r="E454" i="40"/>
  <c r="D454" i="40"/>
  <c r="P453" i="40"/>
  <c r="E453" i="40"/>
  <c r="D453" i="40"/>
  <c r="P452" i="40"/>
  <c r="E452" i="40"/>
  <c r="D452" i="40"/>
  <c r="P451" i="40"/>
  <c r="E451" i="40"/>
  <c r="D451" i="40"/>
  <c r="P450" i="40"/>
  <c r="E450" i="40"/>
  <c r="D450" i="40"/>
  <c r="P449" i="40"/>
  <c r="E449" i="40"/>
  <c r="D449" i="40"/>
  <c r="P448" i="40"/>
  <c r="E448" i="40"/>
  <c r="D448" i="40"/>
  <c r="P447" i="40"/>
  <c r="E447" i="40"/>
  <c r="D447" i="40"/>
  <c r="P446" i="40"/>
  <c r="E446" i="40"/>
  <c r="D446" i="40"/>
  <c r="P445" i="40"/>
  <c r="E445" i="40"/>
  <c r="D445" i="40"/>
  <c r="P444" i="40"/>
  <c r="E444" i="40"/>
  <c r="D444" i="40"/>
  <c r="P443" i="40"/>
  <c r="E443" i="40"/>
  <c r="D443" i="40"/>
  <c r="P442" i="40"/>
  <c r="E442" i="40"/>
  <c r="D442" i="40"/>
  <c r="P441" i="40"/>
  <c r="E441" i="40"/>
  <c r="D441" i="40"/>
  <c r="P440" i="40"/>
  <c r="E440" i="40"/>
  <c r="D440" i="40"/>
  <c r="P439" i="40"/>
  <c r="E439" i="40"/>
  <c r="D439" i="40"/>
  <c r="P438" i="40"/>
  <c r="E438" i="40"/>
  <c r="D438" i="40"/>
  <c r="P437" i="40"/>
  <c r="E437" i="40"/>
  <c r="D437" i="40"/>
  <c r="P436" i="40"/>
  <c r="E436" i="40"/>
  <c r="D436" i="40"/>
  <c r="P435" i="40"/>
  <c r="E435" i="40"/>
  <c r="D435" i="40"/>
  <c r="P434" i="40"/>
  <c r="E434" i="40"/>
  <c r="D434" i="40"/>
  <c r="P433" i="40"/>
  <c r="E433" i="40"/>
  <c r="D433" i="40"/>
  <c r="P432" i="40"/>
  <c r="E432" i="40"/>
  <c r="D432" i="40"/>
  <c r="P431" i="40"/>
  <c r="E431" i="40"/>
  <c r="D431" i="40"/>
  <c r="P430" i="40"/>
  <c r="E430" i="40"/>
  <c r="D430" i="40"/>
  <c r="P429" i="40"/>
  <c r="E429" i="40"/>
  <c r="D429" i="40"/>
  <c r="O446" i="40" l="1"/>
  <c r="O450" i="40"/>
  <c r="M450" i="40" s="1"/>
  <c r="N450" i="40" s="1"/>
  <c r="O454" i="40"/>
  <c r="M454" i="40" s="1"/>
  <c r="N454" i="40" s="1"/>
  <c r="O458" i="40"/>
  <c r="M458" i="40" s="1"/>
  <c r="N458" i="40" s="1"/>
  <c r="O462" i="40"/>
  <c r="O466" i="40"/>
  <c r="O460" i="40"/>
  <c r="M460" i="40" s="1"/>
  <c r="O438" i="40"/>
  <c r="M438" i="40" s="1"/>
  <c r="N438" i="40" s="1"/>
  <c r="O430" i="40"/>
  <c r="M430" i="40" s="1"/>
  <c r="N430" i="40" s="1"/>
  <c r="O434" i="40"/>
  <c r="M434" i="40" s="1"/>
  <c r="N434" i="40" s="1"/>
  <c r="O461" i="40"/>
  <c r="O465" i="40"/>
  <c r="M465" i="40" s="1"/>
  <c r="O441" i="40"/>
  <c r="O445" i="40"/>
  <c r="M445" i="40" s="1"/>
  <c r="O449" i="40"/>
  <c r="M449" i="40" s="1"/>
  <c r="O453" i="40"/>
  <c r="M453" i="40" s="1"/>
  <c r="O457" i="40"/>
  <c r="O440" i="40"/>
  <c r="O444" i="40"/>
  <c r="M444" i="40" s="1"/>
  <c r="O448" i="40"/>
  <c r="M448" i="40" s="1"/>
  <c r="O452" i="40"/>
  <c r="M452" i="40" s="1"/>
  <c r="O456" i="40"/>
  <c r="O464" i="40"/>
  <c r="O439" i="40"/>
  <c r="O443" i="40"/>
  <c r="M443" i="40" s="1"/>
  <c r="O447" i="40"/>
  <c r="M447" i="40" s="1"/>
  <c r="O451" i="40"/>
  <c r="M451" i="40" s="1"/>
  <c r="O455" i="40"/>
  <c r="O459" i="40"/>
  <c r="O463" i="40"/>
  <c r="M463" i="40" s="1"/>
  <c r="O429" i="40"/>
  <c r="M429" i="40" s="1"/>
  <c r="N429" i="40" s="1"/>
  <c r="O433" i="40"/>
  <c r="M433" i="40" s="1"/>
  <c r="O437" i="40"/>
  <c r="M437" i="40" s="1"/>
  <c r="O432" i="40"/>
  <c r="O436" i="40"/>
  <c r="M436" i="40" s="1"/>
  <c r="O431" i="40"/>
  <c r="M431" i="40" s="1"/>
  <c r="N431" i="40" s="1"/>
  <c r="O435" i="40"/>
  <c r="M435" i="40" s="1"/>
  <c r="M466" i="40"/>
  <c r="N466" i="40" s="1"/>
  <c r="M462" i="40"/>
  <c r="N462" i="40" s="1"/>
  <c r="M446" i="40"/>
  <c r="N446" i="40" s="1"/>
  <c r="O442" i="40"/>
  <c r="N465" i="40" l="1"/>
  <c r="N460" i="40"/>
  <c r="N448" i="40"/>
  <c r="M456" i="40"/>
  <c r="N456" i="40" s="1"/>
  <c r="N452" i="40"/>
  <c r="M457" i="40"/>
  <c r="N457" i="40" s="1"/>
  <c r="N444" i="40"/>
  <c r="N449" i="40"/>
  <c r="M461" i="40"/>
  <c r="N461" i="40" s="1"/>
  <c r="N433" i="40"/>
  <c r="M439" i="40"/>
  <c r="N439" i="40" s="1"/>
  <c r="N453" i="40"/>
  <c r="M455" i="40"/>
  <c r="N455" i="40" s="1"/>
  <c r="M464" i="40"/>
  <c r="N464" i="40" s="1"/>
  <c r="N451" i="40"/>
  <c r="M459" i="40"/>
  <c r="N459" i="40" s="1"/>
  <c r="N443" i="40"/>
  <c r="M440" i="40"/>
  <c r="N440" i="40" s="1"/>
  <c r="M441" i="40"/>
  <c r="N441" i="40" s="1"/>
  <c r="N445" i="40"/>
  <c r="N447" i="40"/>
  <c r="N463" i="40"/>
  <c r="N437" i="40"/>
  <c r="N436" i="40"/>
  <c r="M432" i="40"/>
  <c r="N432" i="40" s="1"/>
  <c r="N435" i="40"/>
  <c r="M442" i="40"/>
  <c r="N442" i="40" s="1"/>
  <c r="E345" i="39" l="1"/>
  <c r="D345" i="39"/>
  <c r="E344" i="39"/>
  <c r="D344" i="39"/>
  <c r="E343" i="39"/>
  <c r="D343" i="39"/>
  <c r="E342" i="39"/>
  <c r="D342" i="39"/>
  <c r="E341" i="39"/>
  <c r="D341" i="39"/>
  <c r="E340" i="39"/>
  <c r="D340" i="39"/>
  <c r="E339" i="39"/>
  <c r="D339" i="39"/>
  <c r="E338" i="39"/>
  <c r="D338" i="39"/>
  <c r="E337" i="39"/>
  <c r="D337" i="39"/>
  <c r="E336" i="39"/>
  <c r="D336" i="39"/>
  <c r="E335" i="39"/>
  <c r="D335" i="39"/>
  <c r="R336" i="39" l="1"/>
  <c r="P336" i="39" s="1"/>
  <c r="R338" i="39"/>
  <c r="P338" i="39" s="1"/>
  <c r="R340" i="39"/>
  <c r="P340" i="39" s="1"/>
  <c r="R342" i="39"/>
  <c r="P342" i="39" s="1"/>
  <c r="R344" i="39"/>
  <c r="P344" i="39" s="1"/>
  <c r="R335" i="39"/>
  <c r="P335" i="39" s="1"/>
  <c r="R337" i="39"/>
  <c r="P337" i="39" s="1"/>
  <c r="R339" i="39"/>
  <c r="P339" i="39" s="1"/>
  <c r="R341" i="39"/>
  <c r="O341" i="39" s="1"/>
  <c r="R343" i="39"/>
  <c r="P343" i="39" s="1"/>
  <c r="R345" i="39"/>
  <c r="O345" i="39" s="1"/>
  <c r="O344" i="39"/>
  <c r="O338" i="39" l="1"/>
  <c r="Q338" i="39" s="1"/>
  <c r="O336" i="39"/>
  <c r="Q336" i="39" s="1"/>
  <c r="O337" i="39"/>
  <c r="Q337" i="39" s="1"/>
  <c r="P345" i="39"/>
  <c r="Q345" i="39" s="1"/>
  <c r="O340" i="39"/>
  <c r="Q340" i="39" s="1"/>
  <c r="O342" i="39"/>
  <c r="Q342" i="39" s="1"/>
  <c r="O335" i="39"/>
  <c r="Q335" i="39" s="1"/>
  <c r="O343" i="39"/>
  <c r="Q343" i="39" s="1"/>
  <c r="O339" i="39"/>
  <c r="Q339" i="39" s="1"/>
  <c r="P341" i="39"/>
  <c r="Q341" i="39" s="1"/>
  <c r="Q344" i="39"/>
  <c r="E326" i="39" l="1"/>
  <c r="D326" i="39"/>
  <c r="E325" i="39"/>
  <c r="D325" i="39"/>
  <c r="E324" i="39"/>
  <c r="D324" i="39"/>
  <c r="E323" i="39"/>
  <c r="D323" i="39"/>
  <c r="E322" i="39"/>
  <c r="D322" i="39"/>
  <c r="E321" i="39"/>
  <c r="D321" i="39"/>
  <c r="E320" i="39"/>
  <c r="D320" i="39"/>
  <c r="E319" i="39"/>
  <c r="D319" i="39"/>
  <c r="R320" i="39" l="1"/>
  <c r="O320" i="39" s="1"/>
  <c r="R322" i="39"/>
  <c r="P322" i="39" s="1"/>
  <c r="R324" i="39"/>
  <c r="O324" i="39" s="1"/>
  <c r="R326" i="39"/>
  <c r="P326" i="39" s="1"/>
  <c r="R319" i="39"/>
  <c r="O319" i="39" s="1"/>
  <c r="R321" i="39"/>
  <c r="O321" i="39" s="1"/>
  <c r="R323" i="39"/>
  <c r="O323" i="39" s="1"/>
  <c r="R325" i="39"/>
  <c r="P325" i="39" s="1"/>
  <c r="P320" i="39"/>
  <c r="P324" i="39" l="1"/>
  <c r="Q324" i="39" s="1"/>
  <c r="O322" i="39"/>
  <c r="Q322" i="39" s="1"/>
  <c r="P321" i="39"/>
  <c r="Q321" i="39" s="1"/>
  <c r="O326" i="39"/>
  <c r="Q326" i="39" s="1"/>
  <c r="P323" i="39"/>
  <c r="Q323" i="39" s="1"/>
  <c r="P319" i="39"/>
  <c r="Q319" i="39" s="1"/>
  <c r="O325" i="39"/>
  <c r="Q325" i="39" s="1"/>
  <c r="Q320" i="39"/>
  <c r="P414" i="40" l="1"/>
  <c r="E414" i="40"/>
  <c r="D414" i="40"/>
  <c r="P413" i="40"/>
  <c r="E413" i="40"/>
  <c r="D413" i="40"/>
  <c r="P412" i="40"/>
  <c r="E412" i="40"/>
  <c r="D412" i="40"/>
  <c r="P411" i="40"/>
  <c r="E411" i="40"/>
  <c r="D411" i="40"/>
  <c r="P410" i="40"/>
  <c r="E410" i="40"/>
  <c r="D410" i="40"/>
  <c r="P409" i="40"/>
  <c r="E409" i="40"/>
  <c r="D409" i="40"/>
  <c r="P408" i="40"/>
  <c r="E408" i="40"/>
  <c r="D408" i="40"/>
  <c r="P407" i="40"/>
  <c r="E407" i="40"/>
  <c r="D407" i="40"/>
  <c r="P406" i="40"/>
  <c r="E406" i="40"/>
  <c r="D406" i="40"/>
  <c r="P405" i="40"/>
  <c r="E405" i="40"/>
  <c r="D405" i="40"/>
  <c r="P404" i="40"/>
  <c r="E404" i="40"/>
  <c r="D404" i="40"/>
  <c r="P403" i="40"/>
  <c r="E403" i="40"/>
  <c r="D403" i="40"/>
  <c r="P402" i="40"/>
  <c r="E402" i="40"/>
  <c r="D402" i="40"/>
  <c r="P401" i="40"/>
  <c r="E401" i="40"/>
  <c r="D401" i="40"/>
  <c r="P400" i="40"/>
  <c r="E400" i="40"/>
  <c r="D400" i="40"/>
  <c r="P399" i="40"/>
  <c r="E399" i="40"/>
  <c r="D399" i="40"/>
  <c r="P398" i="40"/>
  <c r="E398" i="40"/>
  <c r="D398" i="40"/>
  <c r="P397" i="40"/>
  <c r="E397" i="40"/>
  <c r="D397" i="40"/>
  <c r="P396" i="40"/>
  <c r="E396" i="40"/>
  <c r="D396" i="40"/>
  <c r="E311" i="39"/>
  <c r="D311" i="39"/>
  <c r="E310" i="39"/>
  <c r="D310" i="39"/>
  <c r="E309" i="39"/>
  <c r="D309" i="39"/>
  <c r="E308" i="39"/>
  <c r="D308" i="39"/>
  <c r="E307" i="39"/>
  <c r="D307" i="39"/>
  <c r="E306" i="39"/>
  <c r="D306" i="39"/>
  <c r="E305" i="39"/>
  <c r="D305" i="39"/>
  <c r="E304" i="39"/>
  <c r="D304" i="39"/>
  <c r="P374" i="40"/>
  <c r="E374" i="40"/>
  <c r="D374" i="40"/>
  <c r="P373" i="40"/>
  <c r="E373" i="40"/>
  <c r="D373" i="40"/>
  <c r="P372" i="40"/>
  <c r="E372" i="40"/>
  <c r="D372" i="40"/>
  <c r="P371" i="40"/>
  <c r="E371" i="40"/>
  <c r="D371" i="40"/>
  <c r="P370" i="40"/>
  <c r="E370" i="40"/>
  <c r="D370" i="40"/>
  <c r="P369" i="40"/>
  <c r="E369" i="40"/>
  <c r="D369" i="40"/>
  <c r="P368" i="40"/>
  <c r="E368" i="40"/>
  <c r="D368" i="40"/>
  <c r="P367" i="40"/>
  <c r="E367" i="40"/>
  <c r="D367" i="40"/>
  <c r="P366" i="40"/>
  <c r="E366" i="40"/>
  <c r="D366" i="40"/>
  <c r="P365" i="40"/>
  <c r="E365" i="40"/>
  <c r="D365" i="40"/>
  <c r="P364" i="40"/>
  <c r="E364" i="40"/>
  <c r="D364" i="40"/>
  <c r="P363" i="40"/>
  <c r="E363" i="40"/>
  <c r="D363" i="40"/>
  <c r="P362" i="40"/>
  <c r="E362" i="40"/>
  <c r="D362" i="40"/>
  <c r="P361" i="40"/>
  <c r="E361" i="40"/>
  <c r="D361" i="40"/>
  <c r="P360" i="40"/>
  <c r="E360" i="40"/>
  <c r="D360" i="40"/>
  <c r="P359" i="40"/>
  <c r="E359" i="40"/>
  <c r="D359" i="40"/>
  <c r="P358" i="40"/>
  <c r="E358" i="40"/>
  <c r="D358" i="40"/>
  <c r="P357" i="40"/>
  <c r="E357" i="40"/>
  <c r="D357" i="40"/>
  <c r="P356" i="40"/>
  <c r="E356" i="40"/>
  <c r="D356" i="40"/>
  <c r="P355" i="40"/>
  <c r="E355" i="40"/>
  <c r="D355" i="40"/>
  <c r="P354" i="40"/>
  <c r="E354" i="40"/>
  <c r="D354" i="40"/>
  <c r="P353" i="40"/>
  <c r="E353" i="40"/>
  <c r="D353" i="40"/>
  <c r="P352" i="40"/>
  <c r="E352" i="40"/>
  <c r="D352" i="40"/>
  <c r="P351" i="40"/>
  <c r="E351" i="40"/>
  <c r="D351" i="40"/>
  <c r="P350" i="40"/>
  <c r="E350" i="40"/>
  <c r="D350" i="40"/>
  <c r="P349" i="40"/>
  <c r="E349" i="40"/>
  <c r="D349" i="40"/>
  <c r="P348" i="40"/>
  <c r="E348" i="40"/>
  <c r="D348" i="40"/>
  <c r="P347" i="40"/>
  <c r="E347" i="40"/>
  <c r="D347" i="40"/>
  <c r="P346" i="40"/>
  <c r="E346" i="40"/>
  <c r="D346" i="40"/>
  <c r="P345" i="40"/>
  <c r="E345" i="40"/>
  <c r="D345" i="40"/>
  <c r="O397" i="40" l="1"/>
  <c r="O405" i="40"/>
  <c r="M405" i="40" s="1"/>
  <c r="N405" i="40" s="1"/>
  <c r="O409" i="40"/>
  <c r="O413" i="40"/>
  <c r="M413" i="40" s="1"/>
  <c r="N413" i="40" s="1"/>
  <c r="O347" i="40"/>
  <c r="O351" i="40"/>
  <c r="M351" i="40" s="1"/>
  <c r="N351" i="40" s="1"/>
  <c r="O350" i="40"/>
  <c r="M350" i="40" s="1"/>
  <c r="N350" i="40" s="1"/>
  <c r="O354" i="40"/>
  <c r="M354" i="40" s="1"/>
  <c r="N354" i="40" s="1"/>
  <c r="O358" i="40"/>
  <c r="O362" i="40"/>
  <c r="M362" i="40" s="1"/>
  <c r="N362" i="40" s="1"/>
  <c r="O366" i="40"/>
  <c r="M366" i="40" s="1"/>
  <c r="N366" i="40" s="1"/>
  <c r="O370" i="40"/>
  <c r="M370" i="40" s="1"/>
  <c r="N370" i="40" s="1"/>
  <c r="O374" i="40"/>
  <c r="O399" i="40"/>
  <c r="M399" i="40" s="1"/>
  <c r="N399" i="40" s="1"/>
  <c r="O403" i="40"/>
  <c r="M403" i="40" s="1"/>
  <c r="N403" i="40" s="1"/>
  <c r="O407" i="40"/>
  <c r="M407" i="40" s="1"/>
  <c r="N407" i="40" s="1"/>
  <c r="O411" i="40"/>
  <c r="M411" i="40" s="1"/>
  <c r="N411" i="40" s="1"/>
  <c r="R305" i="39"/>
  <c r="O305" i="39" s="1"/>
  <c r="R307" i="39"/>
  <c r="P307" i="39" s="1"/>
  <c r="R309" i="39"/>
  <c r="O309" i="39" s="1"/>
  <c r="R311" i="39"/>
  <c r="P311" i="39" s="1"/>
  <c r="O396" i="40"/>
  <c r="M396" i="40" s="1"/>
  <c r="N396" i="40" s="1"/>
  <c r="O400" i="40"/>
  <c r="M400" i="40" s="1"/>
  <c r="N400" i="40" s="1"/>
  <c r="O404" i="40"/>
  <c r="M404" i="40" s="1"/>
  <c r="N404" i="40" s="1"/>
  <c r="O408" i="40"/>
  <c r="M408" i="40" s="1"/>
  <c r="N408" i="40" s="1"/>
  <c r="O412" i="40"/>
  <c r="M412" i="40" s="1"/>
  <c r="N412" i="40" s="1"/>
  <c r="O398" i="40"/>
  <c r="M398" i="40" s="1"/>
  <c r="N398" i="40" s="1"/>
  <c r="O401" i="40"/>
  <c r="M401" i="40" s="1"/>
  <c r="N401" i="40" s="1"/>
  <c r="O402" i="40"/>
  <c r="O406" i="40"/>
  <c r="M406" i="40" s="1"/>
  <c r="N406" i="40" s="1"/>
  <c r="O414" i="40"/>
  <c r="O410" i="40"/>
  <c r="M409" i="40"/>
  <c r="N409" i="40" s="1"/>
  <c r="M397" i="40"/>
  <c r="N397" i="40" s="1"/>
  <c r="R304" i="39"/>
  <c r="O304" i="39" s="1"/>
  <c r="R306" i="39"/>
  <c r="P306" i="39" s="1"/>
  <c r="R308" i="39"/>
  <c r="P308" i="39" s="1"/>
  <c r="R310" i="39"/>
  <c r="O310" i="39" s="1"/>
  <c r="O345" i="40"/>
  <c r="M345" i="40" s="1"/>
  <c r="N345" i="40" s="1"/>
  <c r="O349" i="40"/>
  <c r="M349" i="40" s="1"/>
  <c r="N349" i="40" s="1"/>
  <c r="O353" i="40"/>
  <c r="M353" i="40" s="1"/>
  <c r="N353" i="40" s="1"/>
  <c r="O357" i="40"/>
  <c r="O361" i="40"/>
  <c r="M361" i="40" s="1"/>
  <c r="N361" i="40" s="1"/>
  <c r="O365" i="40"/>
  <c r="M365" i="40" s="1"/>
  <c r="N365" i="40" s="1"/>
  <c r="O369" i="40"/>
  <c r="M369" i="40" s="1"/>
  <c r="N369" i="40" s="1"/>
  <c r="O373" i="40"/>
  <c r="M373" i="40" s="1"/>
  <c r="O348" i="40"/>
  <c r="O352" i="40"/>
  <c r="M352" i="40" s="1"/>
  <c r="N352" i="40" s="1"/>
  <c r="O356" i="40"/>
  <c r="O360" i="40"/>
  <c r="M360" i="40" s="1"/>
  <c r="O364" i="40"/>
  <c r="M364" i="40" s="1"/>
  <c r="N364" i="40" s="1"/>
  <c r="O368" i="40"/>
  <c r="M368" i="40" s="1"/>
  <c r="N368" i="40" s="1"/>
  <c r="O372" i="40"/>
  <c r="O355" i="40"/>
  <c r="O359" i="40"/>
  <c r="M359" i="40" s="1"/>
  <c r="N359" i="40" s="1"/>
  <c r="O363" i="40"/>
  <c r="M363" i="40" s="1"/>
  <c r="N363" i="40" s="1"/>
  <c r="O367" i="40"/>
  <c r="M367" i="40" s="1"/>
  <c r="O371" i="40"/>
  <c r="M374" i="40"/>
  <c r="N374" i="40" s="1"/>
  <c r="M358" i="40"/>
  <c r="N358" i="40" s="1"/>
  <c r="M347" i="40"/>
  <c r="N347" i="40" s="1"/>
  <c r="O346" i="40"/>
  <c r="E295" i="39"/>
  <c r="D295" i="39"/>
  <c r="E294" i="39"/>
  <c r="D294" i="39"/>
  <c r="E293" i="39"/>
  <c r="D293" i="39"/>
  <c r="E292" i="39"/>
  <c r="D292" i="39"/>
  <c r="E291" i="39"/>
  <c r="D291" i="39"/>
  <c r="E290" i="39"/>
  <c r="D290" i="39"/>
  <c r="E289" i="39"/>
  <c r="D289" i="39"/>
  <c r="E288" i="39"/>
  <c r="D288" i="39"/>
  <c r="E287" i="39"/>
  <c r="D287" i="39"/>
  <c r="E286" i="39"/>
  <c r="D286" i="39"/>
  <c r="E285" i="39"/>
  <c r="D285" i="39"/>
  <c r="E284" i="39"/>
  <c r="D284" i="39"/>
  <c r="E283" i="39"/>
  <c r="D283" i="39"/>
  <c r="E282" i="39"/>
  <c r="D282" i="39"/>
  <c r="E281" i="39"/>
  <c r="D281" i="39"/>
  <c r="E280" i="39"/>
  <c r="D280" i="39"/>
  <c r="P310" i="40"/>
  <c r="E310" i="40"/>
  <c r="D310" i="40"/>
  <c r="P323" i="40"/>
  <c r="E323" i="40"/>
  <c r="D323" i="40"/>
  <c r="P321" i="40"/>
  <c r="E321" i="40"/>
  <c r="D321" i="40"/>
  <c r="P319" i="40"/>
  <c r="E319" i="40"/>
  <c r="D319" i="40"/>
  <c r="P315" i="40"/>
  <c r="E315" i="40"/>
  <c r="D315" i="40"/>
  <c r="P314" i="40"/>
  <c r="E314" i="40"/>
  <c r="D314" i="40"/>
  <c r="P312" i="40"/>
  <c r="E312" i="40"/>
  <c r="D312" i="40"/>
  <c r="P306" i="40"/>
  <c r="E306" i="40"/>
  <c r="D306" i="40"/>
  <c r="P305" i="39" l="1"/>
  <c r="P309" i="39"/>
  <c r="Q309" i="39" s="1"/>
  <c r="O307" i="39"/>
  <c r="Q307" i="39" s="1"/>
  <c r="N367" i="40"/>
  <c r="M348" i="40"/>
  <c r="N348" i="40" s="1"/>
  <c r="O306" i="40"/>
  <c r="M306" i="40" s="1"/>
  <c r="N306" i="40" s="1"/>
  <c r="O319" i="40"/>
  <c r="M319" i="40" s="1"/>
  <c r="N319" i="40" s="1"/>
  <c r="O311" i="39"/>
  <c r="Q311" i="39" s="1"/>
  <c r="R281" i="39"/>
  <c r="P281" i="39" s="1"/>
  <c r="R283" i="39"/>
  <c r="O283" i="39" s="1"/>
  <c r="R285" i="39"/>
  <c r="P285" i="39" s="1"/>
  <c r="R287" i="39"/>
  <c r="O287" i="39" s="1"/>
  <c r="R289" i="39"/>
  <c r="O289" i="39" s="1"/>
  <c r="R291" i="39"/>
  <c r="O291" i="39" s="1"/>
  <c r="R293" i="39"/>
  <c r="O293" i="39" s="1"/>
  <c r="R295" i="39"/>
  <c r="O295" i="39" s="1"/>
  <c r="R280" i="39"/>
  <c r="P280" i="39" s="1"/>
  <c r="R284" i="39"/>
  <c r="O284" i="39" s="1"/>
  <c r="R288" i="39"/>
  <c r="O288" i="39" s="1"/>
  <c r="R290" i="39"/>
  <c r="P290" i="39" s="1"/>
  <c r="R292" i="39"/>
  <c r="O292" i="39" s="1"/>
  <c r="R282" i="39"/>
  <c r="O282" i="39" s="1"/>
  <c r="R286" i="39"/>
  <c r="P286" i="39" s="1"/>
  <c r="O306" i="39"/>
  <c r="M414" i="40"/>
  <c r="N414" i="40" s="1"/>
  <c r="M402" i="40"/>
  <c r="N402" i="40" s="1"/>
  <c r="M410" i="40"/>
  <c r="N410" i="40" s="1"/>
  <c r="Q306" i="39"/>
  <c r="O308" i="39"/>
  <c r="Q308" i="39" s="1"/>
  <c r="P304" i="39"/>
  <c r="Q304" i="39" s="1"/>
  <c r="P310" i="39"/>
  <c r="Q310" i="39" s="1"/>
  <c r="Q305" i="39"/>
  <c r="M357" i="40"/>
  <c r="N357" i="40" s="1"/>
  <c r="N373" i="40"/>
  <c r="M356" i="40"/>
  <c r="N356" i="40" s="1"/>
  <c r="N360" i="40"/>
  <c r="M372" i="40"/>
  <c r="N372" i="40" s="1"/>
  <c r="M355" i="40"/>
  <c r="N355" i="40" s="1"/>
  <c r="M371" i="40"/>
  <c r="N371" i="40" s="1"/>
  <c r="M346" i="40"/>
  <c r="N346" i="40" s="1"/>
  <c r="R294" i="39"/>
  <c r="P294" i="39" s="1"/>
  <c r="O314" i="40"/>
  <c r="M314" i="40" s="1"/>
  <c r="O323" i="40"/>
  <c r="M323" i="40" s="1"/>
  <c r="N323" i="40" s="1"/>
  <c r="O310" i="40"/>
  <c r="M310" i="40" s="1"/>
  <c r="O315" i="40"/>
  <c r="M315" i="40" s="1"/>
  <c r="O321" i="40"/>
  <c r="M321" i="40" s="1"/>
  <c r="O312" i="40"/>
  <c r="O285" i="39" l="1"/>
  <c r="P295" i="39"/>
  <c r="Q295" i="39" s="1"/>
  <c r="P293" i="39"/>
  <c r="Q293" i="39" s="1"/>
  <c r="O281" i="39"/>
  <c r="P287" i="39"/>
  <c r="Q287" i="39" s="1"/>
  <c r="O280" i="39"/>
  <c r="Q280" i="39" s="1"/>
  <c r="P291" i="39"/>
  <c r="Q291" i="39" s="1"/>
  <c r="O286" i="39"/>
  <c r="Q286" i="39" s="1"/>
  <c r="P289" i="39"/>
  <c r="Q289" i="39" s="1"/>
  <c r="P283" i="39"/>
  <c r="Q283" i="39" s="1"/>
  <c r="O290" i="39"/>
  <c r="Q290" i="39" s="1"/>
  <c r="P284" i="39"/>
  <c r="Q284" i="39" s="1"/>
  <c r="P282" i="39"/>
  <c r="Q282" i="39" s="1"/>
  <c r="P288" i="39"/>
  <c r="Q288" i="39" s="1"/>
  <c r="P292" i="39"/>
  <c r="Q292" i="39" s="1"/>
  <c r="Q281" i="39"/>
  <c r="Q285" i="39"/>
  <c r="O294" i="39"/>
  <c r="Q294" i="39" s="1"/>
  <c r="N314" i="40"/>
  <c r="N321" i="40"/>
  <c r="N315" i="40"/>
  <c r="N310" i="40"/>
  <c r="M312" i="40"/>
  <c r="N312" i="40" s="1"/>
  <c r="M31" i="76" l="1"/>
  <c r="E31" i="76"/>
  <c r="D31" i="76"/>
  <c r="E243" i="39"/>
  <c r="D243" i="39"/>
  <c r="E242" i="39"/>
  <c r="D242" i="39"/>
  <c r="E241" i="39"/>
  <c r="D241" i="39"/>
  <c r="E240" i="39"/>
  <c r="D240" i="39"/>
  <c r="E239" i="39"/>
  <c r="D239" i="39"/>
  <c r="E238" i="39"/>
  <c r="D238" i="39"/>
  <c r="E237" i="39"/>
  <c r="D237" i="39"/>
  <c r="E236" i="39"/>
  <c r="D236" i="39"/>
  <c r="E235" i="39"/>
  <c r="D235" i="39"/>
  <c r="E234" i="39"/>
  <c r="D234" i="39"/>
  <c r="E233" i="39"/>
  <c r="D233" i="39"/>
  <c r="E232" i="39"/>
  <c r="D232" i="39"/>
  <c r="E231" i="39"/>
  <c r="D231" i="39"/>
  <c r="E230" i="39"/>
  <c r="D230" i="39"/>
  <c r="E229" i="39"/>
  <c r="D229" i="39"/>
  <c r="E228" i="39"/>
  <c r="D228" i="39"/>
  <c r="E227" i="39"/>
  <c r="D227" i="39"/>
  <c r="E226" i="39"/>
  <c r="D226" i="39"/>
  <c r="E225" i="39"/>
  <c r="D225" i="39"/>
  <c r="E224" i="39"/>
  <c r="D224" i="39"/>
  <c r="E223" i="39"/>
  <c r="D223" i="39"/>
  <c r="E222" i="39"/>
  <c r="D222" i="39"/>
  <c r="E221" i="39"/>
  <c r="D221" i="39"/>
  <c r="E220" i="39"/>
  <c r="D220" i="39"/>
  <c r="E219" i="39"/>
  <c r="D219" i="39"/>
  <c r="E218" i="39"/>
  <c r="D218" i="39"/>
  <c r="E217" i="39"/>
  <c r="D217" i="39"/>
  <c r="E216" i="39"/>
  <c r="D216" i="39"/>
  <c r="E215" i="39"/>
  <c r="D215" i="39"/>
  <c r="E214" i="39"/>
  <c r="D214" i="39"/>
  <c r="E213" i="39"/>
  <c r="D213" i="39"/>
  <c r="P234" i="40"/>
  <c r="E234" i="40"/>
  <c r="D234" i="40"/>
  <c r="P233" i="40"/>
  <c r="E233" i="40"/>
  <c r="D233" i="40"/>
  <c r="P232" i="40"/>
  <c r="E232" i="40"/>
  <c r="D232" i="40"/>
  <c r="P231" i="40"/>
  <c r="E231" i="40"/>
  <c r="D231" i="40"/>
  <c r="P230" i="40"/>
  <c r="E230" i="40"/>
  <c r="D230" i="40"/>
  <c r="P229" i="40"/>
  <c r="E229" i="40"/>
  <c r="D229" i="40"/>
  <c r="O229" i="40" s="1"/>
  <c r="P261" i="40"/>
  <c r="E261" i="40"/>
  <c r="D261" i="40"/>
  <c r="P260" i="40"/>
  <c r="E260" i="40"/>
  <c r="D260" i="40"/>
  <c r="P259" i="40"/>
  <c r="E259" i="40"/>
  <c r="D259" i="40"/>
  <c r="P258" i="40"/>
  <c r="E258" i="40"/>
  <c r="D258" i="40"/>
  <c r="P257" i="40"/>
  <c r="E257" i="40"/>
  <c r="D257" i="40"/>
  <c r="P256" i="40"/>
  <c r="E256" i="40"/>
  <c r="D256" i="40"/>
  <c r="P255" i="40"/>
  <c r="E255" i="40"/>
  <c r="D255" i="40"/>
  <c r="P254" i="40"/>
  <c r="E254" i="40"/>
  <c r="D254" i="40"/>
  <c r="P253" i="40"/>
  <c r="E253" i="40"/>
  <c r="D253" i="40"/>
  <c r="P252" i="40"/>
  <c r="E252" i="40"/>
  <c r="D252" i="40"/>
  <c r="P251" i="40"/>
  <c r="E251" i="40"/>
  <c r="D251" i="40"/>
  <c r="P250" i="40"/>
  <c r="E250" i="40"/>
  <c r="D250" i="40"/>
  <c r="P249" i="40"/>
  <c r="E249" i="40"/>
  <c r="D249" i="40"/>
  <c r="P248" i="40"/>
  <c r="E248" i="40"/>
  <c r="D248" i="40"/>
  <c r="P247" i="40"/>
  <c r="E247" i="40"/>
  <c r="D247" i="40"/>
  <c r="P281" i="40"/>
  <c r="E281" i="40"/>
  <c r="D281" i="40"/>
  <c r="P280" i="40"/>
  <c r="E280" i="40"/>
  <c r="D280" i="40"/>
  <c r="P279" i="40"/>
  <c r="E279" i="40"/>
  <c r="D279" i="40"/>
  <c r="P278" i="40"/>
  <c r="E278" i="40"/>
  <c r="D278" i="40"/>
  <c r="P277" i="40"/>
  <c r="E277" i="40"/>
  <c r="D277" i="40"/>
  <c r="P276" i="40"/>
  <c r="E276" i="40"/>
  <c r="D276" i="40"/>
  <c r="P275" i="40"/>
  <c r="E275" i="40"/>
  <c r="D275" i="40"/>
  <c r="P274" i="40"/>
  <c r="E274" i="40"/>
  <c r="D274" i="40"/>
  <c r="P273" i="40"/>
  <c r="E273" i="40"/>
  <c r="D273" i="40"/>
  <c r="P272" i="40"/>
  <c r="E272" i="40"/>
  <c r="D272" i="40"/>
  <c r="P271" i="40"/>
  <c r="E271" i="40"/>
  <c r="D271" i="40"/>
  <c r="P270" i="40"/>
  <c r="E270" i="40"/>
  <c r="D270" i="40"/>
  <c r="P269" i="40"/>
  <c r="E269" i="40"/>
  <c r="D269" i="40"/>
  <c r="P268" i="40"/>
  <c r="E268" i="40"/>
  <c r="D268" i="40"/>
  <c r="P267" i="40"/>
  <c r="E267" i="40"/>
  <c r="D267" i="40"/>
  <c r="P266" i="40"/>
  <c r="E266" i="40"/>
  <c r="D266" i="40"/>
  <c r="P265" i="40"/>
  <c r="E265" i="40"/>
  <c r="D265" i="40"/>
  <c r="P264" i="40"/>
  <c r="E264" i="40"/>
  <c r="D264" i="40"/>
  <c r="P263" i="40"/>
  <c r="E263" i="40"/>
  <c r="D263" i="40"/>
  <c r="P262" i="40"/>
  <c r="E262" i="40"/>
  <c r="D262" i="40"/>
  <c r="P246" i="40"/>
  <c r="E246" i="40"/>
  <c r="D246" i="40"/>
  <c r="P245" i="40"/>
  <c r="E245" i="40"/>
  <c r="D245" i="40"/>
  <c r="P244" i="40"/>
  <c r="E244" i="40"/>
  <c r="D244" i="40"/>
  <c r="P243" i="40"/>
  <c r="E243" i="40"/>
  <c r="D243" i="40"/>
  <c r="P242" i="40"/>
  <c r="E242" i="40"/>
  <c r="D242" i="40"/>
  <c r="P241" i="40"/>
  <c r="E241" i="40"/>
  <c r="D241" i="40"/>
  <c r="P240" i="40"/>
  <c r="E240" i="40"/>
  <c r="D240" i="40"/>
  <c r="P239" i="40"/>
  <c r="E239" i="40"/>
  <c r="D239" i="40"/>
  <c r="P238" i="40"/>
  <c r="E238" i="40"/>
  <c r="D238" i="40"/>
  <c r="P237" i="40"/>
  <c r="E237" i="40"/>
  <c r="D237" i="40"/>
  <c r="P236" i="40"/>
  <c r="E236" i="40"/>
  <c r="D236" i="40"/>
  <c r="P235" i="40"/>
  <c r="E235" i="40"/>
  <c r="D235" i="40"/>
  <c r="P228" i="40"/>
  <c r="E228" i="40"/>
  <c r="D228" i="40"/>
  <c r="P227" i="40"/>
  <c r="E227" i="40"/>
  <c r="D227" i="40"/>
  <c r="P226" i="40"/>
  <c r="E226" i="40"/>
  <c r="D226" i="40"/>
  <c r="P225" i="40"/>
  <c r="E225" i="40"/>
  <c r="D225" i="40"/>
  <c r="P224" i="40"/>
  <c r="E224" i="40"/>
  <c r="D224" i="40"/>
  <c r="P223" i="40"/>
  <c r="E223" i="40"/>
  <c r="D223" i="40"/>
  <c r="P222" i="40"/>
  <c r="E222" i="40"/>
  <c r="D222" i="40"/>
  <c r="P221" i="40"/>
  <c r="E221" i="40"/>
  <c r="D221" i="40"/>
  <c r="P220" i="40"/>
  <c r="E220" i="40"/>
  <c r="D220" i="40"/>
  <c r="P219" i="40"/>
  <c r="E219" i="40"/>
  <c r="D219" i="40"/>
  <c r="P218" i="40"/>
  <c r="E218" i="40"/>
  <c r="D218" i="40"/>
  <c r="P217" i="40"/>
  <c r="E217" i="40"/>
  <c r="D217" i="40"/>
  <c r="P216" i="40"/>
  <c r="E216" i="40"/>
  <c r="D216" i="40"/>
  <c r="P215" i="40"/>
  <c r="E215" i="40"/>
  <c r="D215" i="40"/>
  <c r="P214" i="40"/>
  <c r="E214" i="40"/>
  <c r="D214" i="40"/>
  <c r="P213" i="40"/>
  <c r="E213" i="40"/>
  <c r="D213" i="40"/>
  <c r="P212" i="40"/>
  <c r="E212" i="40"/>
  <c r="D212" i="40"/>
  <c r="P211" i="40"/>
  <c r="E211" i="40"/>
  <c r="D211" i="40"/>
  <c r="O31" i="76" l="1"/>
  <c r="O249" i="40"/>
  <c r="O253" i="40"/>
  <c r="M253" i="40" s="1"/>
  <c r="N253" i="40" s="1"/>
  <c r="O257" i="40"/>
  <c r="M257" i="40" s="1"/>
  <c r="N257" i="40" s="1"/>
  <c r="R213" i="39"/>
  <c r="O213" i="39" s="1"/>
  <c r="R216" i="39"/>
  <c r="P216" i="39" s="1"/>
  <c r="R218" i="39"/>
  <c r="P218" i="39" s="1"/>
  <c r="R220" i="39"/>
  <c r="P220" i="39" s="1"/>
  <c r="R222" i="39"/>
  <c r="P222" i="39" s="1"/>
  <c r="R224" i="39"/>
  <c r="O224" i="39" s="1"/>
  <c r="R226" i="39"/>
  <c r="O226" i="39" s="1"/>
  <c r="R228" i="39"/>
  <c r="P228" i="39" s="1"/>
  <c r="R230" i="39"/>
  <c r="P230" i="39" s="1"/>
  <c r="R232" i="39"/>
  <c r="O232" i="39" s="1"/>
  <c r="R234" i="39"/>
  <c r="P234" i="39" s="1"/>
  <c r="R236" i="39"/>
  <c r="P236" i="39" s="1"/>
  <c r="R238" i="39"/>
  <c r="P238" i="39" s="1"/>
  <c r="R240" i="39"/>
  <c r="O240" i="39" s="1"/>
  <c r="R242" i="39"/>
  <c r="P242" i="39" s="1"/>
  <c r="R214" i="39"/>
  <c r="O214" i="39" s="1"/>
  <c r="R215" i="39"/>
  <c r="O215" i="39" s="1"/>
  <c r="R217" i="39"/>
  <c r="O217" i="39" s="1"/>
  <c r="R219" i="39"/>
  <c r="P219" i="39" s="1"/>
  <c r="R221" i="39"/>
  <c r="O221" i="39" s="1"/>
  <c r="R223" i="39"/>
  <c r="P223" i="39" s="1"/>
  <c r="R227" i="39"/>
  <c r="O227" i="39" s="1"/>
  <c r="R229" i="39"/>
  <c r="P229" i="39" s="1"/>
  <c r="R231" i="39"/>
  <c r="O231" i="39" s="1"/>
  <c r="R233" i="39"/>
  <c r="P233" i="39" s="1"/>
  <c r="R235" i="39"/>
  <c r="P235" i="39" s="1"/>
  <c r="R237" i="39"/>
  <c r="P237" i="39" s="1"/>
  <c r="R239" i="39"/>
  <c r="P239" i="39" s="1"/>
  <c r="R241" i="39"/>
  <c r="O241" i="39" s="1"/>
  <c r="R243" i="39"/>
  <c r="O243" i="39" s="1"/>
  <c r="O242" i="39"/>
  <c r="P232" i="39"/>
  <c r="R225" i="39"/>
  <c r="P225" i="39" s="1"/>
  <c r="P224" i="39"/>
  <c r="O216" i="39"/>
  <c r="O212" i="40"/>
  <c r="M212" i="40" s="1"/>
  <c r="N212" i="40" s="1"/>
  <c r="O216" i="40"/>
  <c r="M216" i="40" s="1"/>
  <c r="N216" i="40" s="1"/>
  <c r="O220" i="40"/>
  <c r="O224" i="40"/>
  <c r="O227" i="40"/>
  <c r="M227" i="40" s="1"/>
  <c r="N227" i="40" s="1"/>
  <c r="O228" i="40"/>
  <c r="M228" i="40" s="1"/>
  <c r="N228" i="40" s="1"/>
  <c r="O241" i="40"/>
  <c r="O242" i="40"/>
  <c r="M242" i="40" s="1"/>
  <c r="N242" i="40" s="1"/>
  <c r="O246" i="40"/>
  <c r="M246" i="40" s="1"/>
  <c r="N246" i="40" s="1"/>
  <c r="O265" i="40"/>
  <c r="M265" i="40" s="1"/>
  <c r="N265" i="40" s="1"/>
  <c r="O269" i="40"/>
  <c r="O273" i="40"/>
  <c r="M273" i="40" s="1"/>
  <c r="N273" i="40" s="1"/>
  <c r="O281" i="40"/>
  <c r="M281" i="40" s="1"/>
  <c r="N281" i="40" s="1"/>
  <c r="O231" i="40"/>
  <c r="O230" i="40"/>
  <c r="O234" i="40"/>
  <c r="M234" i="40" s="1"/>
  <c r="O233" i="40"/>
  <c r="O232" i="40"/>
  <c r="M230" i="40"/>
  <c r="M229" i="40"/>
  <c r="N229" i="40" s="1"/>
  <c r="O275" i="40"/>
  <c r="M275" i="40" s="1"/>
  <c r="N275" i="40" s="1"/>
  <c r="O247" i="40"/>
  <c r="M247" i="40" s="1"/>
  <c r="N247" i="40" s="1"/>
  <c r="O211" i="40"/>
  <c r="O215" i="40"/>
  <c r="M215" i="40" s="1"/>
  <c r="N215" i="40" s="1"/>
  <c r="O219" i="40"/>
  <c r="O223" i="40"/>
  <c r="M223" i="40" s="1"/>
  <c r="N223" i="40" s="1"/>
  <c r="O237" i="40"/>
  <c r="O245" i="40"/>
  <c r="M245" i="40" s="1"/>
  <c r="N245" i="40" s="1"/>
  <c r="O264" i="40"/>
  <c r="M264" i="40" s="1"/>
  <c r="O268" i="40"/>
  <c r="O272" i="40"/>
  <c r="M272" i="40" s="1"/>
  <c r="O276" i="40"/>
  <c r="M276" i="40" s="1"/>
  <c r="N276" i="40" s="1"/>
  <c r="O280" i="40"/>
  <c r="M280" i="40" s="1"/>
  <c r="O214" i="40"/>
  <c r="O218" i="40"/>
  <c r="O222" i="40"/>
  <c r="M222" i="40" s="1"/>
  <c r="O226" i="40"/>
  <c r="M226" i="40" s="1"/>
  <c r="O236" i="40"/>
  <c r="M236" i="40" s="1"/>
  <c r="O240" i="40"/>
  <c r="M240" i="40" s="1"/>
  <c r="N240" i="40" s="1"/>
  <c r="O244" i="40"/>
  <c r="M244" i="40" s="1"/>
  <c r="N244" i="40" s="1"/>
  <c r="O263" i="40"/>
  <c r="M263" i="40" s="1"/>
  <c r="N263" i="40" s="1"/>
  <c r="O267" i="40"/>
  <c r="M267" i="40" s="1"/>
  <c r="O279" i="40"/>
  <c r="M279" i="40" s="1"/>
  <c r="O251" i="40"/>
  <c r="O255" i="40"/>
  <c r="O259" i="40"/>
  <c r="M259" i="40" s="1"/>
  <c r="N259" i="40" s="1"/>
  <c r="O213" i="40"/>
  <c r="M213" i="40" s="1"/>
  <c r="O217" i="40"/>
  <c r="M217" i="40" s="1"/>
  <c r="O221" i="40"/>
  <c r="M221" i="40" s="1"/>
  <c r="O225" i="40"/>
  <c r="M225" i="40" s="1"/>
  <c r="N225" i="40" s="1"/>
  <c r="O235" i="40"/>
  <c r="O238" i="40"/>
  <c r="O239" i="40"/>
  <c r="M239" i="40" s="1"/>
  <c r="O243" i="40"/>
  <c r="M243" i="40" s="1"/>
  <c r="N243" i="40" s="1"/>
  <c r="O262" i="40"/>
  <c r="O266" i="40"/>
  <c r="O270" i="40"/>
  <c r="M270" i="40" s="1"/>
  <c r="O274" i="40"/>
  <c r="M274" i="40" s="1"/>
  <c r="O278" i="40"/>
  <c r="O250" i="40"/>
  <c r="M250" i="40" s="1"/>
  <c r="O254" i="40"/>
  <c r="O248" i="40"/>
  <c r="O256" i="40"/>
  <c r="M256" i="40" s="1"/>
  <c r="O261" i="40"/>
  <c r="O260" i="40"/>
  <c r="O258" i="40"/>
  <c r="O252" i="40"/>
  <c r="M249" i="40"/>
  <c r="N249" i="40" s="1"/>
  <c r="O277" i="40"/>
  <c r="N272" i="40"/>
  <c r="O271" i="40"/>
  <c r="M271" i="40" s="1"/>
  <c r="M269" i="40"/>
  <c r="N269" i="40" s="1"/>
  <c r="M241" i="40"/>
  <c r="N241" i="40" s="1"/>
  <c r="M237" i="40"/>
  <c r="N237" i="40" s="1"/>
  <c r="M235" i="40"/>
  <c r="N235" i="40" s="1"/>
  <c r="M220" i="40"/>
  <c r="N220" i="40" s="1"/>
  <c r="M218" i="40"/>
  <c r="N218" i="40" s="1"/>
  <c r="N213" i="40"/>
  <c r="M211" i="40"/>
  <c r="N211" i="40" s="1"/>
  <c r="P226" i="39" l="1"/>
  <c r="Q226" i="39" s="1"/>
  <c r="P215" i="39"/>
  <c r="Q215" i="39" s="1"/>
  <c r="O223" i="39"/>
  <c r="Q223" i="39" s="1"/>
  <c r="P240" i="39"/>
  <c r="Q240" i="39" s="1"/>
  <c r="P213" i="39"/>
  <c r="Q213" i="39" s="1"/>
  <c r="P217" i="39"/>
  <c r="Q217" i="39" s="1"/>
  <c r="O236" i="39"/>
  <c r="Q236" i="39" s="1"/>
  <c r="O228" i="39"/>
  <c r="Q228" i="39" s="1"/>
  <c r="O220" i="39"/>
  <c r="Q220" i="39" s="1"/>
  <c r="N222" i="40"/>
  <c r="N280" i="40"/>
  <c r="O218" i="39"/>
  <c r="Q218" i="39" s="1"/>
  <c r="P227" i="39"/>
  <c r="Q227" i="39" s="1"/>
  <c r="P221" i="39"/>
  <c r="Q221" i="39" s="1"/>
  <c r="Q216" i="39"/>
  <c r="O234" i="39"/>
  <c r="Q234" i="39" s="1"/>
  <c r="P214" i="39"/>
  <c r="Q214" i="39" s="1"/>
  <c r="O222" i="39"/>
  <c r="Q222" i="39" s="1"/>
  <c r="O230" i="39"/>
  <c r="Q230" i="39" s="1"/>
  <c r="O238" i="39"/>
  <c r="Q238" i="39" s="1"/>
  <c r="P231" i="39"/>
  <c r="Q231" i="39" s="1"/>
  <c r="O233" i="39"/>
  <c r="Q233" i="39" s="1"/>
  <c r="O235" i="39"/>
  <c r="Q235" i="39" s="1"/>
  <c r="P241" i="39"/>
  <c r="Q241" i="39" s="1"/>
  <c r="Q224" i="39"/>
  <c r="O239" i="39"/>
  <c r="Q239" i="39" s="1"/>
  <c r="O229" i="39"/>
  <c r="Q229" i="39" s="1"/>
  <c r="O237" i="39"/>
  <c r="Q237" i="39" s="1"/>
  <c r="P243" i="39"/>
  <c r="Q243" i="39" s="1"/>
  <c r="O219" i="39"/>
  <c r="Q219" i="39" s="1"/>
  <c r="Q242" i="39"/>
  <c r="Q232" i="39"/>
  <c r="O225" i="39"/>
  <c r="Q225" i="39" s="1"/>
  <c r="N234" i="40"/>
  <c r="N230" i="40"/>
  <c r="M224" i="40"/>
  <c r="N224" i="40" s="1"/>
  <c r="M268" i="40"/>
  <c r="N268" i="40" s="1"/>
  <c r="N279" i="40"/>
  <c r="N239" i="40"/>
  <c r="N274" i="40"/>
  <c r="M238" i="40"/>
  <c r="N238" i="40" s="1"/>
  <c r="N217" i="40"/>
  <c r="N250" i="40"/>
  <c r="N221" i="40"/>
  <c r="N267" i="40"/>
  <c r="N236" i="40"/>
  <c r="M233" i="40"/>
  <c r="N233" i="40" s="1"/>
  <c r="N226" i="40"/>
  <c r="M266" i="40"/>
  <c r="N266" i="40" s="1"/>
  <c r="N264" i="40"/>
  <c r="M219" i="40"/>
  <c r="N219" i="40" s="1"/>
  <c r="M262" i="40"/>
  <c r="N262" i="40" s="1"/>
  <c r="M278" i="40"/>
  <c r="N278" i="40" s="1"/>
  <c r="M251" i="40"/>
  <c r="N251" i="40" s="1"/>
  <c r="M254" i="40"/>
  <c r="N254" i="40" s="1"/>
  <c r="M231" i="40"/>
  <c r="N231" i="40" s="1"/>
  <c r="M232" i="40"/>
  <c r="N232" i="40" s="1"/>
  <c r="M248" i="40"/>
  <c r="N248" i="40" s="1"/>
  <c r="M214" i="40"/>
  <c r="N214" i="40" s="1"/>
  <c r="M255" i="40"/>
  <c r="N255" i="40" s="1"/>
  <c r="N256" i="40"/>
  <c r="N270" i="40"/>
  <c r="M261" i="40"/>
  <c r="N261" i="40" s="1"/>
  <c r="M260" i="40"/>
  <c r="N260" i="40" s="1"/>
  <c r="M258" i="40"/>
  <c r="N258" i="40" s="1"/>
  <c r="M252" i="40"/>
  <c r="N252" i="40" s="1"/>
  <c r="M277" i="40"/>
  <c r="N277" i="40" s="1"/>
  <c r="N271" i="40"/>
  <c r="M28" i="76" l="1"/>
  <c r="E28" i="76"/>
  <c r="D28" i="76"/>
  <c r="M27" i="76"/>
  <c r="E27" i="76"/>
  <c r="D27" i="76"/>
  <c r="M26" i="76"/>
  <c r="E26" i="76"/>
  <c r="D26" i="76"/>
  <c r="E179" i="39"/>
  <c r="D179" i="39"/>
  <c r="E178" i="39"/>
  <c r="D178" i="39"/>
  <c r="E177" i="39"/>
  <c r="D177" i="39"/>
  <c r="E176" i="39"/>
  <c r="D176" i="39"/>
  <c r="E175" i="39"/>
  <c r="D175" i="39"/>
  <c r="E174" i="39"/>
  <c r="D174" i="39"/>
  <c r="E173" i="39"/>
  <c r="D173" i="39"/>
  <c r="E172" i="39"/>
  <c r="D172" i="39"/>
  <c r="E171" i="39"/>
  <c r="D171" i="39"/>
  <c r="E170" i="39"/>
  <c r="D170" i="39"/>
  <c r="E169" i="39"/>
  <c r="D169" i="39"/>
  <c r="E168" i="39"/>
  <c r="D168" i="39"/>
  <c r="E167" i="39"/>
  <c r="D167" i="39"/>
  <c r="E166" i="39"/>
  <c r="D166" i="39"/>
  <c r="P147" i="40"/>
  <c r="E147" i="40"/>
  <c r="D147" i="40"/>
  <c r="P146" i="40"/>
  <c r="E146" i="40"/>
  <c r="D146" i="40"/>
  <c r="P145" i="40"/>
  <c r="E145" i="40"/>
  <c r="D145" i="40"/>
  <c r="P144" i="40"/>
  <c r="E144" i="40"/>
  <c r="D144" i="40"/>
  <c r="P143" i="40"/>
  <c r="E143" i="40"/>
  <c r="D143" i="40"/>
  <c r="P142" i="40"/>
  <c r="E142" i="40"/>
  <c r="D142" i="40"/>
  <c r="P141" i="40"/>
  <c r="E141" i="40"/>
  <c r="D141" i="40"/>
  <c r="P140" i="40"/>
  <c r="E140" i="40"/>
  <c r="D140" i="40"/>
  <c r="P139" i="40"/>
  <c r="E139" i="40"/>
  <c r="D139" i="40"/>
  <c r="P138" i="40"/>
  <c r="E138" i="40"/>
  <c r="D138" i="40"/>
  <c r="P137" i="40"/>
  <c r="E137" i="40"/>
  <c r="D137" i="40"/>
  <c r="P136" i="40"/>
  <c r="E136" i="40"/>
  <c r="D136" i="40"/>
  <c r="P135" i="40"/>
  <c r="E135" i="40"/>
  <c r="D135" i="40"/>
  <c r="P134" i="40"/>
  <c r="E134" i="40"/>
  <c r="D134" i="40"/>
  <c r="P133" i="40"/>
  <c r="E133" i="40"/>
  <c r="D133" i="40"/>
  <c r="P132" i="40"/>
  <c r="E132" i="40"/>
  <c r="D132" i="40"/>
  <c r="P131" i="40"/>
  <c r="E131" i="40"/>
  <c r="D131" i="40"/>
  <c r="P130" i="40"/>
  <c r="E130" i="40"/>
  <c r="D130" i="40"/>
  <c r="P129" i="40"/>
  <c r="E129" i="40"/>
  <c r="D129" i="40"/>
  <c r="P128" i="40"/>
  <c r="E128" i="40"/>
  <c r="D128" i="40"/>
  <c r="P127" i="40"/>
  <c r="E127" i="40"/>
  <c r="D127" i="40"/>
  <c r="P126" i="40"/>
  <c r="E126" i="40"/>
  <c r="D126" i="40"/>
  <c r="P125" i="40"/>
  <c r="E125" i="40"/>
  <c r="D125" i="40"/>
  <c r="P124" i="40"/>
  <c r="E124" i="40"/>
  <c r="D124" i="40"/>
  <c r="P123" i="40"/>
  <c r="E123" i="40"/>
  <c r="D123" i="40"/>
  <c r="P122" i="40"/>
  <c r="E122" i="40"/>
  <c r="D122" i="40"/>
  <c r="P121" i="40"/>
  <c r="E121" i="40"/>
  <c r="D121" i="40"/>
  <c r="O28" i="76" l="1"/>
  <c r="R171" i="39"/>
  <c r="R173" i="39"/>
  <c r="P173" i="39" s="1"/>
  <c r="R175" i="39"/>
  <c r="O175" i="39" s="1"/>
  <c r="R177" i="39"/>
  <c r="P177" i="39" s="1"/>
  <c r="R179" i="39"/>
  <c r="P179" i="39" s="1"/>
  <c r="R167" i="39"/>
  <c r="O167" i="39" s="1"/>
  <c r="R169" i="39"/>
  <c r="P169" i="39" s="1"/>
  <c r="O123" i="40"/>
  <c r="M123" i="40" s="1"/>
  <c r="N123" i="40" s="1"/>
  <c r="O127" i="40"/>
  <c r="M127" i="40" s="1"/>
  <c r="N127" i="40" s="1"/>
  <c r="O131" i="40"/>
  <c r="M131" i="40" s="1"/>
  <c r="N131" i="40" s="1"/>
  <c r="O135" i="40"/>
  <c r="O139" i="40"/>
  <c r="M139" i="40" s="1"/>
  <c r="N139" i="40" s="1"/>
  <c r="O143" i="40"/>
  <c r="M143" i="40" s="1"/>
  <c r="N143" i="40" s="1"/>
  <c r="O140" i="40"/>
  <c r="M140" i="40" s="1"/>
  <c r="N140" i="40" s="1"/>
  <c r="O26" i="76"/>
  <c r="O27" i="76"/>
  <c r="R166" i="39"/>
  <c r="P166" i="39" s="1"/>
  <c r="R168" i="39"/>
  <c r="O168" i="39" s="1"/>
  <c r="R170" i="39"/>
  <c r="P170" i="39" s="1"/>
  <c r="R172" i="39"/>
  <c r="O172" i="39" s="1"/>
  <c r="R174" i="39"/>
  <c r="P174" i="39" s="1"/>
  <c r="R178" i="39"/>
  <c r="O178" i="39" s="1"/>
  <c r="R176" i="39"/>
  <c r="O176" i="39" s="1"/>
  <c r="P171" i="39"/>
  <c r="O171" i="39"/>
  <c r="O141" i="40"/>
  <c r="M141" i="40" s="1"/>
  <c r="N141" i="40" s="1"/>
  <c r="O145" i="40"/>
  <c r="M145" i="40" s="1"/>
  <c r="N145" i="40" s="1"/>
  <c r="O122" i="40"/>
  <c r="M122" i="40" s="1"/>
  <c r="O126" i="40"/>
  <c r="O130" i="40"/>
  <c r="M130" i="40" s="1"/>
  <c r="N130" i="40" s="1"/>
  <c r="O134" i="40"/>
  <c r="M134" i="40" s="1"/>
  <c r="N134" i="40" s="1"/>
  <c r="O142" i="40"/>
  <c r="M142" i="40" s="1"/>
  <c r="O121" i="40"/>
  <c r="M121" i="40" s="1"/>
  <c r="O125" i="40"/>
  <c r="M125" i="40" s="1"/>
  <c r="N125" i="40" s="1"/>
  <c r="O129" i="40"/>
  <c r="O133" i="40"/>
  <c r="M133" i="40" s="1"/>
  <c r="O137" i="40"/>
  <c r="O124" i="40"/>
  <c r="M124" i="40" s="1"/>
  <c r="N124" i="40" s="1"/>
  <c r="O128" i="40"/>
  <c r="M128" i="40" s="1"/>
  <c r="N128" i="40" s="1"/>
  <c r="O132" i="40"/>
  <c r="M132" i="40" s="1"/>
  <c r="N132" i="40" s="1"/>
  <c r="O136" i="40"/>
  <c r="M136" i="40" s="1"/>
  <c r="O144" i="40"/>
  <c r="M144" i="40" s="1"/>
  <c r="N144" i="40" s="1"/>
  <c r="O147" i="40"/>
  <c r="M147" i="40" s="1"/>
  <c r="N147" i="40" s="1"/>
  <c r="O146" i="40"/>
  <c r="O138" i="40"/>
  <c r="M135" i="40"/>
  <c r="N135" i="40" s="1"/>
  <c r="M129" i="40"/>
  <c r="N129" i="40" s="1"/>
  <c r="O179" i="39" l="1"/>
  <c r="P175" i="39"/>
  <c r="P167" i="39"/>
  <c r="Q167" i="39" s="1"/>
  <c r="O166" i="39"/>
  <c r="Q166" i="39" s="1"/>
  <c r="O169" i="39"/>
  <c r="Q169" i="39" s="1"/>
  <c r="O173" i="39"/>
  <c r="Q173" i="39" s="1"/>
  <c r="O177" i="39"/>
  <c r="Q177" i="39" s="1"/>
  <c r="N142" i="40"/>
  <c r="Q179" i="39"/>
  <c r="O170" i="39"/>
  <c r="Q170" i="39" s="1"/>
  <c r="P168" i="39"/>
  <c r="Q168" i="39" s="1"/>
  <c r="P178" i="39"/>
  <c r="Q178" i="39" s="1"/>
  <c r="N122" i="40"/>
  <c r="P172" i="39"/>
  <c r="Q172" i="39" s="1"/>
  <c r="O174" i="39"/>
  <c r="Q174" i="39" s="1"/>
  <c r="Q171" i="39"/>
  <c r="P176" i="39"/>
  <c r="Q176" i="39" s="1"/>
  <c r="Q175" i="39"/>
  <c r="M126" i="40"/>
  <c r="N126" i="40" s="1"/>
  <c r="N136" i="40"/>
  <c r="N121" i="40"/>
  <c r="M137" i="40"/>
  <c r="N137" i="40" s="1"/>
  <c r="N133" i="40"/>
  <c r="M146" i="40"/>
  <c r="N146" i="40" s="1"/>
  <c r="M138" i="40"/>
  <c r="N138" i="40" s="1"/>
  <c r="M18" i="76" l="1"/>
  <c r="E18" i="76"/>
  <c r="D18" i="76"/>
  <c r="M17" i="76"/>
  <c r="E17" i="76"/>
  <c r="D17" i="76"/>
  <c r="M16" i="76"/>
  <c r="E16" i="76"/>
  <c r="D16" i="76"/>
  <c r="M15" i="76"/>
  <c r="E15" i="76"/>
  <c r="D15" i="76"/>
  <c r="M14" i="76"/>
  <c r="E14" i="76"/>
  <c r="D14" i="76"/>
  <c r="M13" i="76"/>
  <c r="E13" i="76"/>
  <c r="D13" i="76"/>
  <c r="E144" i="39"/>
  <c r="D144" i="39"/>
  <c r="E143" i="39"/>
  <c r="D143" i="39"/>
  <c r="E142" i="39"/>
  <c r="D142" i="39"/>
  <c r="E141" i="39"/>
  <c r="D141" i="39"/>
  <c r="E140" i="39"/>
  <c r="D140" i="39"/>
  <c r="E139" i="39"/>
  <c r="D139" i="39"/>
  <c r="E138" i="39"/>
  <c r="D138" i="39"/>
  <c r="E137" i="39"/>
  <c r="D137" i="39"/>
  <c r="E136" i="39"/>
  <c r="D136" i="39"/>
  <c r="E135" i="39"/>
  <c r="D135" i="39"/>
  <c r="E134" i="39"/>
  <c r="D134" i="39"/>
  <c r="E133" i="39"/>
  <c r="D133" i="39"/>
  <c r="E132" i="39"/>
  <c r="D132" i="39"/>
  <c r="E131" i="39"/>
  <c r="D131" i="39"/>
  <c r="E130" i="39"/>
  <c r="D130" i="39"/>
  <c r="E129" i="39"/>
  <c r="D129" i="39"/>
  <c r="E128" i="39"/>
  <c r="D128" i="39"/>
  <c r="E127" i="39"/>
  <c r="D127" i="39"/>
  <c r="E126" i="39"/>
  <c r="D126" i="39"/>
  <c r="E125" i="39"/>
  <c r="D125" i="39"/>
  <c r="E124" i="39"/>
  <c r="D124" i="39"/>
  <c r="E123" i="39"/>
  <c r="D123" i="39"/>
  <c r="E122" i="39"/>
  <c r="D122" i="39"/>
  <c r="E121" i="39"/>
  <c r="D121" i="39"/>
  <c r="E120" i="39"/>
  <c r="D120" i="39"/>
  <c r="E119" i="39"/>
  <c r="D119" i="39"/>
  <c r="E118" i="39"/>
  <c r="D118" i="39"/>
  <c r="E117" i="39"/>
  <c r="D117" i="39"/>
  <c r="E116" i="39"/>
  <c r="D116" i="39"/>
  <c r="E115" i="39"/>
  <c r="D115" i="39"/>
  <c r="E114" i="39"/>
  <c r="D114" i="39"/>
  <c r="E113" i="39"/>
  <c r="D113" i="39"/>
  <c r="E112" i="39"/>
  <c r="D112" i="39"/>
  <c r="E111" i="39"/>
  <c r="D111" i="39"/>
  <c r="E110" i="39"/>
  <c r="D110" i="39"/>
  <c r="E109" i="39"/>
  <c r="D109" i="39"/>
  <c r="E108" i="39"/>
  <c r="D108" i="39"/>
  <c r="E107" i="39"/>
  <c r="D107" i="39"/>
  <c r="E106" i="39"/>
  <c r="D106" i="39"/>
  <c r="E105" i="39"/>
  <c r="D105" i="39"/>
  <c r="E104" i="39"/>
  <c r="D104" i="39"/>
  <c r="E103" i="39"/>
  <c r="D103" i="39"/>
  <c r="E102" i="39"/>
  <c r="D102" i="39"/>
  <c r="E101" i="39"/>
  <c r="D101" i="39"/>
  <c r="E100" i="39"/>
  <c r="D100" i="39"/>
  <c r="E99" i="39"/>
  <c r="D99" i="39"/>
  <c r="E98" i="39"/>
  <c r="D98" i="39"/>
  <c r="E97" i="39"/>
  <c r="D97" i="39"/>
  <c r="E96" i="39"/>
  <c r="D96" i="39"/>
  <c r="E95" i="39"/>
  <c r="D95" i="39"/>
  <c r="E94" i="39"/>
  <c r="D94" i="39"/>
  <c r="E93" i="39"/>
  <c r="D93" i="39"/>
  <c r="E92" i="39"/>
  <c r="D92" i="39"/>
  <c r="E91" i="39"/>
  <c r="D91" i="39"/>
  <c r="E90" i="39"/>
  <c r="D90" i="39"/>
  <c r="E89" i="39"/>
  <c r="D89" i="39"/>
  <c r="E88" i="39"/>
  <c r="D88" i="39"/>
  <c r="P71" i="40"/>
  <c r="E71" i="40"/>
  <c r="D71" i="40"/>
  <c r="P70" i="40"/>
  <c r="E70" i="40"/>
  <c r="D70" i="40"/>
  <c r="P76" i="40"/>
  <c r="E76" i="40"/>
  <c r="D76" i="40"/>
  <c r="P75" i="40"/>
  <c r="E75" i="40"/>
  <c r="D75" i="40"/>
  <c r="P74" i="40"/>
  <c r="E74" i="40"/>
  <c r="D74" i="40"/>
  <c r="P73" i="40"/>
  <c r="E73" i="40"/>
  <c r="D73" i="40"/>
  <c r="P72" i="40"/>
  <c r="E72" i="40"/>
  <c r="D72" i="40"/>
  <c r="P69" i="40"/>
  <c r="E69" i="40"/>
  <c r="D69" i="40"/>
  <c r="P68" i="40"/>
  <c r="E68" i="40"/>
  <c r="D68" i="40"/>
  <c r="P67" i="40"/>
  <c r="E67" i="40"/>
  <c r="D67" i="40"/>
  <c r="P66" i="40"/>
  <c r="E66" i="40"/>
  <c r="D66" i="40"/>
  <c r="P65" i="40"/>
  <c r="E65" i="40"/>
  <c r="D65" i="40"/>
  <c r="P64" i="40"/>
  <c r="E64" i="40"/>
  <c r="D64" i="40"/>
  <c r="P63" i="40"/>
  <c r="E63" i="40"/>
  <c r="D63" i="40"/>
  <c r="P62" i="40"/>
  <c r="E62" i="40"/>
  <c r="D62" i="40"/>
  <c r="P61" i="40"/>
  <c r="E61" i="40"/>
  <c r="D61" i="40"/>
  <c r="O64" i="40" l="1"/>
  <c r="O68" i="40"/>
  <c r="M68" i="40" s="1"/>
  <c r="N68" i="40" s="1"/>
  <c r="O74" i="40"/>
  <c r="M74" i="40" s="1"/>
  <c r="N74" i="40" s="1"/>
  <c r="O71" i="40"/>
  <c r="M71" i="40" s="1"/>
  <c r="N71" i="40" s="1"/>
  <c r="O61" i="40"/>
  <c r="M61" i="40" s="1"/>
  <c r="N61" i="40" s="1"/>
  <c r="O70" i="40"/>
  <c r="M70" i="40" s="1"/>
  <c r="N70" i="40" s="1"/>
  <c r="O14" i="76"/>
  <c r="O18" i="76"/>
  <c r="O13" i="76"/>
  <c r="O16" i="76"/>
  <c r="O17" i="76"/>
  <c r="O15" i="76"/>
  <c r="R88" i="39"/>
  <c r="P88" i="39" s="1"/>
  <c r="R90" i="39"/>
  <c r="P90" i="39" s="1"/>
  <c r="R94" i="39"/>
  <c r="P94" i="39" s="1"/>
  <c r="R96" i="39"/>
  <c r="P96" i="39" s="1"/>
  <c r="R98" i="39"/>
  <c r="P98" i="39" s="1"/>
  <c r="R100" i="39"/>
  <c r="O100" i="39" s="1"/>
  <c r="R102" i="39"/>
  <c r="P102" i="39" s="1"/>
  <c r="R104" i="39"/>
  <c r="P104" i="39" s="1"/>
  <c r="R106" i="39"/>
  <c r="P106" i="39" s="1"/>
  <c r="R108" i="39"/>
  <c r="P108" i="39" s="1"/>
  <c r="R110" i="39"/>
  <c r="P110" i="39" s="1"/>
  <c r="R112" i="39"/>
  <c r="P112" i="39" s="1"/>
  <c r="R114" i="39"/>
  <c r="P114" i="39" s="1"/>
  <c r="R116" i="39"/>
  <c r="O116" i="39" s="1"/>
  <c r="R118" i="39"/>
  <c r="P118" i="39" s="1"/>
  <c r="R120" i="39"/>
  <c r="O120" i="39" s="1"/>
  <c r="R122" i="39"/>
  <c r="P122" i="39" s="1"/>
  <c r="R124" i="39"/>
  <c r="P124" i="39" s="1"/>
  <c r="R126" i="39"/>
  <c r="P126" i="39" s="1"/>
  <c r="R128" i="39"/>
  <c r="P128" i="39" s="1"/>
  <c r="R130" i="39"/>
  <c r="P130" i="39" s="1"/>
  <c r="R132" i="39"/>
  <c r="P132" i="39" s="1"/>
  <c r="R134" i="39"/>
  <c r="O134" i="39" s="1"/>
  <c r="R136" i="39"/>
  <c r="P136" i="39" s="1"/>
  <c r="R138" i="39"/>
  <c r="P138" i="39" s="1"/>
  <c r="R140" i="39"/>
  <c r="P140" i="39" s="1"/>
  <c r="R142" i="39"/>
  <c r="P142" i="39" s="1"/>
  <c r="R144" i="39"/>
  <c r="P144" i="39" s="1"/>
  <c r="R89" i="39"/>
  <c r="P89" i="39" s="1"/>
  <c r="R91" i="39"/>
  <c r="O91" i="39" s="1"/>
  <c r="R93" i="39"/>
  <c r="P93" i="39" s="1"/>
  <c r="R95" i="39"/>
  <c r="P95" i="39" s="1"/>
  <c r="R97" i="39"/>
  <c r="P97" i="39" s="1"/>
  <c r="R99" i="39"/>
  <c r="O99" i="39" s="1"/>
  <c r="R101" i="39"/>
  <c r="P101" i="39" s="1"/>
  <c r="R103" i="39"/>
  <c r="O103" i="39" s="1"/>
  <c r="R105" i="39"/>
  <c r="P105" i="39" s="1"/>
  <c r="R107" i="39"/>
  <c r="P107" i="39" s="1"/>
  <c r="R109" i="39"/>
  <c r="P109" i="39" s="1"/>
  <c r="R111" i="39"/>
  <c r="P111" i="39" s="1"/>
  <c r="R113" i="39"/>
  <c r="P113" i="39" s="1"/>
  <c r="R115" i="39"/>
  <c r="O115" i="39" s="1"/>
  <c r="R117" i="39"/>
  <c r="P117" i="39" s="1"/>
  <c r="R121" i="39"/>
  <c r="O121" i="39" s="1"/>
  <c r="R123" i="39"/>
  <c r="O123" i="39" s="1"/>
  <c r="R125" i="39"/>
  <c r="O125" i="39" s="1"/>
  <c r="R127" i="39"/>
  <c r="O127" i="39" s="1"/>
  <c r="R129" i="39"/>
  <c r="O129" i="39" s="1"/>
  <c r="R131" i="39"/>
  <c r="O131" i="39" s="1"/>
  <c r="R133" i="39"/>
  <c r="P133" i="39" s="1"/>
  <c r="R135" i="39"/>
  <c r="O135" i="39" s="1"/>
  <c r="R137" i="39"/>
  <c r="O137" i="39" s="1"/>
  <c r="R139" i="39"/>
  <c r="O139" i="39" s="1"/>
  <c r="R141" i="39"/>
  <c r="O141" i="39" s="1"/>
  <c r="R143" i="39"/>
  <c r="P143" i="39" s="1"/>
  <c r="R119" i="39"/>
  <c r="P119" i="39" s="1"/>
  <c r="O94" i="39"/>
  <c r="R92" i="39"/>
  <c r="P92" i="39" s="1"/>
  <c r="O63" i="40"/>
  <c r="M63" i="40" s="1"/>
  <c r="N63" i="40" s="1"/>
  <c r="O67" i="40"/>
  <c r="M67" i="40" s="1"/>
  <c r="O73" i="40"/>
  <c r="O62" i="40"/>
  <c r="M62" i="40" s="1"/>
  <c r="O66" i="40"/>
  <c r="M66" i="40" s="1"/>
  <c r="N66" i="40" s="1"/>
  <c r="O72" i="40"/>
  <c r="M72" i="40" s="1"/>
  <c r="N72" i="40" s="1"/>
  <c r="O76" i="40"/>
  <c r="O65" i="40"/>
  <c r="M65" i="40" s="1"/>
  <c r="O69" i="40"/>
  <c r="M69" i="40" s="1"/>
  <c r="O75" i="40"/>
  <c r="M75" i="40" s="1"/>
  <c r="M73" i="40"/>
  <c r="N73" i="40" s="1"/>
  <c r="M64" i="40"/>
  <c r="N64" i="40" s="1"/>
  <c r="O108" i="39" l="1"/>
  <c r="Q108" i="39" s="1"/>
  <c r="O118" i="39"/>
  <c r="Q118" i="39" s="1"/>
  <c r="O90" i="39"/>
  <c r="P100" i="39"/>
  <c r="O110" i="39"/>
  <c r="P134" i="39"/>
  <c r="Q134" i="39" s="1"/>
  <c r="O101" i="39"/>
  <c r="Q101" i="39" s="1"/>
  <c r="P116" i="39"/>
  <c r="Q116" i="39" s="1"/>
  <c r="O142" i="39"/>
  <c r="Q142" i="39" s="1"/>
  <c r="O140" i="39"/>
  <c r="Q140" i="39" s="1"/>
  <c r="P91" i="39"/>
  <c r="Q91" i="39" s="1"/>
  <c r="P99" i="39"/>
  <c r="Q99" i="39" s="1"/>
  <c r="O107" i="39"/>
  <c r="Q107" i="39" s="1"/>
  <c r="P115" i="39"/>
  <c r="Q115" i="39" s="1"/>
  <c r="O124" i="39"/>
  <c r="Q124" i="39" s="1"/>
  <c r="O132" i="39"/>
  <c r="Q132" i="39" s="1"/>
  <c r="O98" i="39"/>
  <c r="Q98" i="39" s="1"/>
  <c r="O88" i="39"/>
  <c r="Q88" i="39" s="1"/>
  <c r="O106" i="39"/>
  <c r="Q106" i="39" s="1"/>
  <c r="O114" i="39"/>
  <c r="Q114" i="39" s="1"/>
  <c r="O138" i="39"/>
  <c r="Q138" i="39" s="1"/>
  <c r="O130" i="39"/>
  <c r="Q130" i="39" s="1"/>
  <c r="O105" i="39"/>
  <c r="Q105" i="39" s="1"/>
  <c r="O122" i="39"/>
  <c r="Q122" i="39" s="1"/>
  <c r="O97" i="39"/>
  <c r="Q97" i="39" s="1"/>
  <c r="O89" i="39"/>
  <c r="Q89" i="39" s="1"/>
  <c r="O113" i="39"/>
  <c r="Q113" i="39" s="1"/>
  <c r="P123" i="39"/>
  <c r="Q123" i="39" s="1"/>
  <c r="N67" i="40"/>
  <c r="N75" i="40"/>
  <c r="O93" i="39"/>
  <c r="Q93" i="39" s="1"/>
  <c r="O102" i="39"/>
  <c r="Q102" i="39" s="1"/>
  <c r="O126" i="39"/>
  <c r="Q126" i="39" s="1"/>
  <c r="O117" i="39"/>
  <c r="Q117" i="39" s="1"/>
  <c r="O128" i="39"/>
  <c r="Q128" i="39" s="1"/>
  <c r="Q100" i="39"/>
  <c r="P103" i="39"/>
  <c r="Q103" i="39" s="1"/>
  <c r="O109" i="39"/>
  <c r="Q109" i="39" s="1"/>
  <c r="P127" i="39"/>
  <c r="Q127" i="39" s="1"/>
  <c r="P125" i="39"/>
  <c r="Q125" i="39" s="1"/>
  <c r="P120" i="39"/>
  <c r="Q120" i="39" s="1"/>
  <c r="O133" i="39"/>
  <c r="Q133" i="39" s="1"/>
  <c r="P135" i="39"/>
  <c r="Q135" i="39" s="1"/>
  <c r="P141" i="39"/>
  <c r="Q141" i="39" s="1"/>
  <c r="O143" i="39"/>
  <c r="Q143" i="39" s="1"/>
  <c r="O111" i="39"/>
  <c r="Q111" i="39" s="1"/>
  <c r="P121" i="39"/>
  <c r="Q121" i="39" s="1"/>
  <c r="P129" i="39"/>
  <c r="Q129" i="39" s="1"/>
  <c r="O95" i="39"/>
  <c r="Q95" i="39" s="1"/>
  <c r="O144" i="39"/>
  <c r="Q144" i="39" s="1"/>
  <c r="P137" i="39"/>
  <c r="Q137" i="39" s="1"/>
  <c r="Q94" i="39"/>
  <c r="O136" i="39"/>
  <c r="Q136" i="39" s="1"/>
  <c r="P131" i="39"/>
  <c r="Q131" i="39" s="1"/>
  <c r="P139" i="39"/>
  <c r="Q139" i="39" s="1"/>
  <c r="O96" i="39"/>
  <c r="Q96" i="39" s="1"/>
  <c r="O104" i="39"/>
  <c r="Q104" i="39" s="1"/>
  <c r="O112" i="39"/>
  <c r="Q112" i="39" s="1"/>
  <c r="Q90" i="39"/>
  <c r="O119" i="39"/>
  <c r="Q119" i="39" s="1"/>
  <c r="Q110" i="39"/>
  <c r="O92" i="39"/>
  <c r="Q92" i="39" s="1"/>
  <c r="N69" i="40"/>
  <c r="N62" i="40"/>
  <c r="M76" i="40"/>
  <c r="N76" i="40" s="1"/>
  <c r="N65" i="40"/>
  <c r="P77" i="40" l="1"/>
  <c r="E77" i="40"/>
  <c r="D77" i="40"/>
  <c r="P60" i="40"/>
  <c r="E60" i="40"/>
  <c r="D60" i="40"/>
  <c r="P59" i="40"/>
  <c r="E59" i="40"/>
  <c r="D59" i="40"/>
  <c r="P58" i="40"/>
  <c r="E58" i="40"/>
  <c r="D58" i="40"/>
  <c r="P57" i="40"/>
  <c r="E57" i="40"/>
  <c r="D57" i="40"/>
  <c r="P56" i="40"/>
  <c r="E56" i="40"/>
  <c r="D56" i="40"/>
  <c r="O58" i="40" l="1"/>
  <c r="M58" i="40" s="1"/>
  <c r="N58" i="40" s="1"/>
  <c r="O56" i="40"/>
  <c r="M56" i="40" s="1"/>
  <c r="N56" i="40" s="1"/>
  <c r="O60" i="40"/>
  <c r="M60" i="40" s="1"/>
  <c r="N60" i="40" s="1"/>
  <c r="O57" i="40"/>
  <c r="O77" i="40"/>
  <c r="M77" i="40" s="1"/>
  <c r="O59" i="40"/>
  <c r="D44" i="71"/>
  <c r="C44" i="71"/>
  <c r="I44" i="71" s="1"/>
  <c r="D43" i="71"/>
  <c r="C43" i="71"/>
  <c r="D42" i="71"/>
  <c r="C42" i="71"/>
  <c r="D37" i="71"/>
  <c r="C37" i="71"/>
  <c r="I37" i="71" s="1"/>
  <c r="D34" i="71"/>
  <c r="C34" i="71"/>
  <c r="I34" i="71" s="1"/>
  <c r="D33" i="71"/>
  <c r="C33" i="71"/>
  <c r="D32" i="71"/>
  <c r="C32" i="71"/>
  <c r="I32" i="71" s="1"/>
  <c r="D31" i="71"/>
  <c r="C31" i="71"/>
  <c r="D30" i="71"/>
  <c r="C30" i="71"/>
  <c r="D23" i="71"/>
  <c r="C23" i="71"/>
  <c r="D22" i="71"/>
  <c r="C22" i="71"/>
  <c r="I22" i="71" s="1"/>
  <c r="D21" i="71"/>
  <c r="C21" i="71"/>
  <c r="D18" i="71"/>
  <c r="C18" i="71"/>
  <c r="I18" i="71" s="1"/>
  <c r="D17" i="71"/>
  <c r="C17" i="71"/>
  <c r="D16" i="71"/>
  <c r="C16" i="71"/>
  <c r="I16" i="71" s="1"/>
  <c r="I17" i="71" l="1"/>
  <c r="I21" i="71"/>
  <c r="I23" i="71"/>
  <c r="I31" i="71"/>
  <c r="I33" i="71"/>
  <c r="I42" i="71"/>
  <c r="I43" i="71"/>
  <c r="M57" i="40"/>
  <c r="N57" i="40" s="1"/>
  <c r="M59" i="40"/>
  <c r="N59" i="40" s="1"/>
  <c r="N77" i="40"/>
  <c r="I30" i="71"/>
  <c r="K11" i="82" l="1"/>
  <c r="K9" i="82"/>
  <c r="P560" i="40" l="1"/>
  <c r="E560" i="40"/>
  <c r="D560" i="40"/>
  <c r="P559" i="40"/>
  <c r="E559" i="40"/>
  <c r="D559" i="40"/>
  <c r="P558" i="40"/>
  <c r="E558" i="40"/>
  <c r="D558" i="40"/>
  <c r="O560" i="40" l="1"/>
  <c r="O559" i="40"/>
  <c r="O558" i="40"/>
  <c r="M558" i="40" s="1"/>
  <c r="M560" i="40" l="1"/>
  <c r="N560" i="40" s="1"/>
  <c r="M559" i="40"/>
  <c r="N559" i="40" s="1"/>
  <c r="N558" i="40"/>
  <c r="P305" i="40" l="1"/>
  <c r="E305" i="40"/>
  <c r="D305" i="40"/>
  <c r="P304" i="40"/>
  <c r="E304" i="40"/>
  <c r="D304" i="40"/>
  <c r="P303" i="40"/>
  <c r="E303" i="40"/>
  <c r="D303" i="40"/>
  <c r="P302" i="40"/>
  <c r="E302" i="40"/>
  <c r="D302" i="40"/>
  <c r="P301" i="40"/>
  <c r="E301" i="40"/>
  <c r="D301" i="40"/>
  <c r="P300" i="40"/>
  <c r="E300" i="40"/>
  <c r="D300" i="40"/>
  <c r="P299" i="40"/>
  <c r="E299" i="40"/>
  <c r="D299" i="40"/>
  <c r="P298" i="40"/>
  <c r="E298" i="40"/>
  <c r="D298" i="40"/>
  <c r="P297" i="40"/>
  <c r="E297" i="40"/>
  <c r="D297" i="40"/>
  <c r="P296" i="40"/>
  <c r="E296" i="40"/>
  <c r="D296" i="40"/>
  <c r="P295" i="40"/>
  <c r="E295" i="40"/>
  <c r="D295" i="40"/>
  <c r="O302" i="40" l="1"/>
  <c r="M302" i="40" s="1"/>
  <c r="N302" i="40" s="1"/>
  <c r="O304" i="40"/>
  <c r="M304" i="40" s="1"/>
  <c r="O298" i="40"/>
  <c r="M298" i="40" s="1"/>
  <c r="N298" i="40" s="1"/>
  <c r="O299" i="40"/>
  <c r="M299" i="40" s="1"/>
  <c r="O303" i="40"/>
  <c r="M303" i="40" s="1"/>
  <c r="N303" i="40" s="1"/>
  <c r="O305" i="40"/>
  <c r="O300" i="40"/>
  <c r="M300" i="40" s="1"/>
  <c r="O301" i="40"/>
  <c r="M301" i="40" s="1"/>
  <c r="O295" i="40"/>
  <c r="M295" i="40" s="1"/>
  <c r="N295" i="40" s="1"/>
  <c r="O297" i="40"/>
  <c r="O296" i="40"/>
  <c r="M296" i="40" s="1"/>
  <c r="E491" i="39"/>
  <c r="D491" i="39"/>
  <c r="E490" i="39"/>
  <c r="D490" i="39"/>
  <c r="E489" i="39"/>
  <c r="D489" i="39"/>
  <c r="E488" i="39"/>
  <c r="D488" i="39"/>
  <c r="E487" i="39"/>
  <c r="D487" i="39"/>
  <c r="E486" i="39"/>
  <c r="D486" i="39"/>
  <c r="E485" i="39"/>
  <c r="D485" i="39"/>
  <c r="E484" i="39"/>
  <c r="D484" i="39"/>
  <c r="E483" i="39"/>
  <c r="D483" i="39"/>
  <c r="E482" i="39"/>
  <c r="D482" i="39"/>
  <c r="E481" i="39"/>
  <c r="D481" i="39"/>
  <c r="E480" i="39"/>
  <c r="D480" i="39"/>
  <c r="E479" i="39"/>
  <c r="D479" i="39"/>
  <c r="E478" i="39"/>
  <c r="D478" i="39"/>
  <c r="E477" i="39"/>
  <c r="D477" i="39"/>
  <c r="E476" i="39"/>
  <c r="D476" i="39"/>
  <c r="E475" i="39"/>
  <c r="D475" i="39"/>
  <c r="E474" i="39"/>
  <c r="D474" i="39"/>
  <c r="E473" i="39"/>
  <c r="D473" i="39"/>
  <c r="E472" i="39"/>
  <c r="D472" i="39"/>
  <c r="E471" i="39"/>
  <c r="D471" i="39"/>
  <c r="E470" i="39"/>
  <c r="D470" i="39"/>
  <c r="R475" i="39" l="1"/>
  <c r="R477" i="39"/>
  <c r="P477" i="39" s="1"/>
  <c r="R481" i="39"/>
  <c r="O481" i="39" s="1"/>
  <c r="R483" i="39"/>
  <c r="P483" i="39" s="1"/>
  <c r="R485" i="39"/>
  <c r="O485" i="39" s="1"/>
  <c r="R487" i="39"/>
  <c r="O487" i="39" s="1"/>
  <c r="R489" i="39"/>
  <c r="O489" i="39" s="1"/>
  <c r="R491" i="39"/>
  <c r="O491" i="39" s="1"/>
  <c r="N304" i="40"/>
  <c r="M305" i="40"/>
  <c r="N305" i="40" s="1"/>
  <c r="N301" i="40"/>
  <c r="N299" i="40"/>
  <c r="N300" i="40"/>
  <c r="M297" i="40"/>
  <c r="N297" i="40" s="1"/>
  <c r="N296" i="40"/>
  <c r="R474" i="39"/>
  <c r="P474" i="39" s="1"/>
  <c r="R476" i="39"/>
  <c r="O476" i="39" s="1"/>
  <c r="R478" i="39"/>
  <c r="P478" i="39" s="1"/>
  <c r="R480" i="39"/>
  <c r="O480" i="39" s="1"/>
  <c r="R482" i="39"/>
  <c r="P482" i="39" s="1"/>
  <c r="R484" i="39"/>
  <c r="P484" i="39" s="1"/>
  <c r="R486" i="39"/>
  <c r="P486" i="39" s="1"/>
  <c r="R488" i="39"/>
  <c r="O488" i="39" s="1"/>
  <c r="R490" i="39"/>
  <c r="O490" i="39" s="1"/>
  <c r="P485" i="39"/>
  <c r="R479" i="39"/>
  <c r="P479" i="39" s="1"/>
  <c r="P475" i="39"/>
  <c r="O475" i="39"/>
  <c r="R471" i="39"/>
  <c r="P471" i="39" s="1"/>
  <c r="R470" i="39"/>
  <c r="O470" i="39" s="1"/>
  <c r="R472" i="39"/>
  <c r="P472" i="39" s="1"/>
  <c r="R473" i="39"/>
  <c r="O473" i="39" s="1"/>
  <c r="P481" i="39" l="1"/>
  <c r="Q481" i="39" s="1"/>
  <c r="O477" i="39"/>
  <c r="Q477" i="39" s="1"/>
  <c r="P487" i="39"/>
  <c r="Q487" i="39" s="1"/>
  <c r="P476" i="39"/>
  <c r="Q476" i="39" s="1"/>
  <c r="P489" i="39"/>
  <c r="Q489" i="39" s="1"/>
  <c r="O474" i="39"/>
  <c r="Q474" i="39" s="1"/>
  <c r="O484" i="39"/>
  <c r="Q484" i="39" s="1"/>
  <c r="O483" i="39"/>
  <c r="Q483" i="39" s="1"/>
  <c r="P491" i="39"/>
  <c r="Q491" i="39" s="1"/>
  <c r="P490" i="39"/>
  <c r="Q490" i="39" s="1"/>
  <c r="Q485" i="39"/>
  <c r="O482" i="39"/>
  <c r="Q482" i="39" s="1"/>
  <c r="P470" i="39"/>
  <c r="Q470" i="39" s="1"/>
  <c r="O478" i="39"/>
  <c r="Q478" i="39" s="1"/>
  <c r="O486" i="39"/>
  <c r="Q486" i="39" s="1"/>
  <c r="P480" i="39"/>
  <c r="Q480" i="39" s="1"/>
  <c r="O471" i="39"/>
  <c r="Q471" i="39" s="1"/>
  <c r="P488" i="39"/>
  <c r="Q488" i="39" s="1"/>
  <c r="Q475" i="39"/>
  <c r="O479" i="39"/>
  <c r="Q479" i="39" s="1"/>
  <c r="O472" i="39"/>
  <c r="Q472" i="39" s="1"/>
  <c r="P473" i="39"/>
  <c r="Q473" i="39" s="1"/>
  <c r="E570" i="39" l="1"/>
  <c r="D570" i="39"/>
  <c r="E569" i="39"/>
  <c r="D569" i="39"/>
  <c r="E568" i="39"/>
  <c r="D568" i="39"/>
  <c r="E567" i="39"/>
  <c r="D567" i="39"/>
  <c r="E566" i="39"/>
  <c r="D566" i="39"/>
  <c r="E565" i="39"/>
  <c r="D565" i="39"/>
  <c r="E564" i="39"/>
  <c r="D564" i="39"/>
  <c r="E563" i="39"/>
  <c r="D563" i="39"/>
  <c r="E562" i="39"/>
  <c r="D562" i="39"/>
  <c r="E561" i="39"/>
  <c r="D561" i="39"/>
  <c r="E560" i="39"/>
  <c r="D560" i="39"/>
  <c r="E494" i="39"/>
  <c r="D494" i="39"/>
  <c r="E493" i="39"/>
  <c r="D493" i="39"/>
  <c r="E492" i="39"/>
  <c r="D492" i="39"/>
  <c r="E469" i="39"/>
  <c r="D469" i="39"/>
  <c r="E468" i="39"/>
  <c r="D468" i="39"/>
  <c r="E467" i="39"/>
  <c r="D467" i="39"/>
  <c r="E466" i="39"/>
  <c r="D466" i="39"/>
  <c r="P568" i="40"/>
  <c r="E568" i="40"/>
  <c r="D568" i="40"/>
  <c r="P567" i="40"/>
  <c r="E567" i="40"/>
  <c r="D567" i="40"/>
  <c r="P566" i="40"/>
  <c r="E566" i="40"/>
  <c r="D566" i="40"/>
  <c r="P565" i="40"/>
  <c r="E565" i="40"/>
  <c r="D565" i="40"/>
  <c r="P564" i="40"/>
  <c r="E564" i="40"/>
  <c r="D564" i="40"/>
  <c r="P563" i="40"/>
  <c r="E563" i="40"/>
  <c r="D563" i="40"/>
  <c r="P562" i="40"/>
  <c r="E562" i="40"/>
  <c r="D562" i="40"/>
  <c r="P561" i="40"/>
  <c r="E561" i="40"/>
  <c r="D561" i="40"/>
  <c r="P557" i="40"/>
  <c r="E557" i="40"/>
  <c r="D557" i="40"/>
  <c r="P556" i="40"/>
  <c r="E556" i="40"/>
  <c r="D556" i="40"/>
  <c r="P555" i="40"/>
  <c r="E555" i="40"/>
  <c r="D555" i="40"/>
  <c r="P554" i="40"/>
  <c r="E554" i="40"/>
  <c r="D554" i="40"/>
  <c r="P538" i="40"/>
  <c r="E538" i="40"/>
  <c r="D538" i="40"/>
  <c r="P537" i="40"/>
  <c r="E537" i="40"/>
  <c r="D537" i="40"/>
  <c r="P536" i="40"/>
  <c r="E536" i="40"/>
  <c r="D536" i="40"/>
  <c r="P535" i="40"/>
  <c r="E535" i="40"/>
  <c r="D535" i="40"/>
  <c r="P534" i="40"/>
  <c r="E534" i="40"/>
  <c r="D534" i="40"/>
  <c r="P533" i="40"/>
  <c r="E533" i="40"/>
  <c r="D533" i="40"/>
  <c r="P532" i="40"/>
  <c r="E532" i="40"/>
  <c r="D532" i="40"/>
  <c r="P531" i="40"/>
  <c r="E531" i="40"/>
  <c r="D531" i="40"/>
  <c r="P530" i="40"/>
  <c r="E530" i="40"/>
  <c r="D530" i="40"/>
  <c r="P529" i="40"/>
  <c r="E529" i="40"/>
  <c r="D529" i="40"/>
  <c r="O533" i="40" l="1"/>
  <c r="O532" i="40"/>
  <c r="M532" i="40" s="1"/>
  <c r="N532" i="40" s="1"/>
  <c r="O563" i="40"/>
  <c r="O564" i="40"/>
  <c r="O557" i="40"/>
  <c r="M557" i="40" s="1"/>
  <c r="N557" i="40" s="1"/>
  <c r="O567" i="40"/>
  <c r="O538" i="40"/>
  <c r="M538" i="40" s="1"/>
  <c r="N538" i="40" s="1"/>
  <c r="O562" i="40"/>
  <c r="O566" i="40"/>
  <c r="M566" i="40" s="1"/>
  <c r="N566" i="40" s="1"/>
  <c r="O561" i="40"/>
  <c r="O565" i="40"/>
  <c r="R563" i="39"/>
  <c r="O563" i="39" s="1"/>
  <c r="R565" i="39"/>
  <c r="O565" i="39" s="1"/>
  <c r="R567" i="39"/>
  <c r="O567" i="39" s="1"/>
  <c r="R569" i="39"/>
  <c r="P569" i="39" s="1"/>
  <c r="R560" i="39"/>
  <c r="O560" i="39" s="1"/>
  <c r="R562" i="39"/>
  <c r="P562" i="39" s="1"/>
  <c r="R564" i="39"/>
  <c r="O564" i="39" s="1"/>
  <c r="R566" i="39"/>
  <c r="O566" i="39" s="1"/>
  <c r="R568" i="39"/>
  <c r="O568" i="39" s="1"/>
  <c r="O556" i="40"/>
  <c r="O555" i="40"/>
  <c r="M555" i="40" s="1"/>
  <c r="O554" i="40"/>
  <c r="R467" i="39"/>
  <c r="O467" i="39" s="1"/>
  <c r="R469" i="39"/>
  <c r="O469" i="39" s="1"/>
  <c r="R493" i="39"/>
  <c r="O493" i="39" s="1"/>
  <c r="R466" i="39"/>
  <c r="P466" i="39" s="1"/>
  <c r="R468" i="39"/>
  <c r="O468" i="39" s="1"/>
  <c r="R492" i="39"/>
  <c r="P492" i="39" s="1"/>
  <c r="R494" i="39"/>
  <c r="P494" i="39" s="1"/>
  <c r="R570" i="39"/>
  <c r="O570" i="39" s="1"/>
  <c r="R561" i="39"/>
  <c r="O561" i="39" s="1"/>
  <c r="O531" i="40"/>
  <c r="M531" i="40" s="1"/>
  <c r="N531" i="40" s="1"/>
  <c r="O537" i="40"/>
  <c r="M537" i="40" s="1"/>
  <c r="N537" i="40" s="1"/>
  <c r="O568" i="40"/>
  <c r="N568" i="40" s="1"/>
  <c r="O536" i="40"/>
  <c r="O535" i="40"/>
  <c r="M535" i="40" s="1"/>
  <c r="O534" i="40"/>
  <c r="M533" i="40"/>
  <c r="N533" i="40" s="1"/>
  <c r="O530" i="40"/>
  <c r="M530" i="40" s="1"/>
  <c r="O529" i="40"/>
  <c r="M562" i="40" l="1"/>
  <c r="N562" i="40" s="1"/>
  <c r="M565" i="40"/>
  <c r="N565" i="40" s="1"/>
  <c r="M564" i="40"/>
  <c r="N564" i="40" s="1"/>
  <c r="M563" i="40"/>
  <c r="N563" i="40" s="1"/>
  <c r="M567" i="40"/>
  <c r="N567" i="40" s="1"/>
  <c r="M561" i="40"/>
  <c r="N561" i="40" s="1"/>
  <c r="N555" i="40"/>
  <c r="O569" i="39"/>
  <c r="Q569" i="39" s="1"/>
  <c r="P560" i="39"/>
  <c r="Q560" i="39" s="1"/>
  <c r="P567" i="39"/>
  <c r="Q567" i="39" s="1"/>
  <c r="P563" i="39"/>
  <c r="Q563" i="39" s="1"/>
  <c r="P565" i="39"/>
  <c r="Q565" i="39" s="1"/>
  <c r="P469" i="39"/>
  <c r="Q469" i="39" s="1"/>
  <c r="P493" i="39"/>
  <c r="Q493" i="39" s="1"/>
  <c r="P561" i="39"/>
  <c r="Q561" i="39" s="1"/>
  <c r="O494" i="39"/>
  <c r="Q494" i="39" s="1"/>
  <c r="O492" i="39"/>
  <c r="Q492" i="39" s="1"/>
  <c r="P570" i="39"/>
  <c r="Q570" i="39" s="1"/>
  <c r="O562" i="39"/>
  <c r="Q562" i="39" s="1"/>
  <c r="P468" i="39"/>
  <c r="Q468" i="39" s="1"/>
  <c r="P568" i="39"/>
  <c r="Q568" i="39" s="1"/>
  <c r="P566" i="39"/>
  <c r="Q566" i="39" s="1"/>
  <c r="P564" i="39"/>
  <c r="Q564" i="39" s="1"/>
  <c r="M554" i="40"/>
  <c r="N554" i="40" s="1"/>
  <c r="M556" i="40"/>
  <c r="N556" i="40" s="1"/>
  <c r="P467" i="39"/>
  <c r="Q467" i="39" s="1"/>
  <c r="O466" i="39"/>
  <c r="Q466" i="39" s="1"/>
  <c r="N530" i="40"/>
  <c r="M568" i="40"/>
  <c r="M536" i="40"/>
  <c r="N536" i="40" s="1"/>
  <c r="N535" i="40"/>
  <c r="M534" i="40"/>
  <c r="N534" i="40" s="1"/>
  <c r="M529" i="40"/>
  <c r="N529" i="40" s="1"/>
  <c r="M50" i="76" l="1"/>
  <c r="E50" i="76"/>
  <c r="D50" i="76"/>
  <c r="M49" i="76"/>
  <c r="E49" i="76"/>
  <c r="D49" i="76"/>
  <c r="M48" i="76"/>
  <c r="E48" i="76"/>
  <c r="D48" i="76"/>
  <c r="M47" i="76"/>
  <c r="E47" i="76"/>
  <c r="D47" i="76"/>
  <c r="M46" i="76"/>
  <c r="E46" i="76"/>
  <c r="D46" i="76"/>
  <c r="M45" i="76"/>
  <c r="E45" i="76"/>
  <c r="D45" i="76"/>
  <c r="M44" i="76"/>
  <c r="E44" i="76"/>
  <c r="D44" i="76"/>
  <c r="M43" i="76"/>
  <c r="E43" i="76"/>
  <c r="D43" i="76"/>
  <c r="M42" i="76"/>
  <c r="E42" i="76"/>
  <c r="D42" i="76"/>
  <c r="E460" i="39"/>
  <c r="D460" i="39"/>
  <c r="E459" i="39"/>
  <c r="D459" i="39"/>
  <c r="E458" i="39"/>
  <c r="D458" i="39"/>
  <c r="E576" i="39"/>
  <c r="D576" i="39"/>
  <c r="E575" i="39"/>
  <c r="D575" i="39"/>
  <c r="E574" i="39"/>
  <c r="D574" i="39"/>
  <c r="E573" i="39"/>
  <c r="D573" i="39"/>
  <c r="E572" i="39"/>
  <c r="D572" i="39"/>
  <c r="E571" i="39"/>
  <c r="D571" i="39"/>
  <c r="E465" i="39"/>
  <c r="D465" i="39"/>
  <c r="E464" i="39"/>
  <c r="D464" i="39"/>
  <c r="E463" i="39"/>
  <c r="D463" i="39"/>
  <c r="E462" i="39"/>
  <c r="D462" i="39"/>
  <c r="E461" i="39"/>
  <c r="D461" i="39"/>
  <c r="E430" i="39"/>
  <c r="D430" i="39"/>
  <c r="E429" i="39"/>
  <c r="D429" i="39"/>
  <c r="E428" i="39"/>
  <c r="D428" i="39"/>
  <c r="E427" i="39"/>
  <c r="D427" i="39"/>
  <c r="E426" i="39"/>
  <c r="D426" i="39"/>
  <c r="E425" i="39"/>
  <c r="D425" i="39"/>
  <c r="E424" i="39"/>
  <c r="D424" i="39"/>
  <c r="E423" i="39"/>
  <c r="D423" i="39"/>
  <c r="E422" i="39"/>
  <c r="D422" i="39"/>
  <c r="E421" i="39"/>
  <c r="D421" i="39"/>
  <c r="E420" i="39"/>
  <c r="D420" i="39"/>
  <c r="E419" i="39"/>
  <c r="D419" i="39"/>
  <c r="E418" i="39"/>
  <c r="D418" i="39"/>
  <c r="E417" i="39"/>
  <c r="D417" i="39"/>
  <c r="E416" i="39"/>
  <c r="D416" i="39"/>
  <c r="E415" i="39"/>
  <c r="D415" i="39"/>
  <c r="E414" i="39"/>
  <c r="D414" i="39"/>
  <c r="E413" i="39"/>
  <c r="D413" i="39"/>
  <c r="E412" i="39"/>
  <c r="D412" i="39"/>
  <c r="E411" i="39"/>
  <c r="D411" i="39"/>
  <c r="E410" i="39"/>
  <c r="D410" i="39"/>
  <c r="E409" i="39"/>
  <c r="D409" i="39"/>
  <c r="E408" i="39"/>
  <c r="D408" i="39"/>
  <c r="E407" i="39"/>
  <c r="D407" i="39"/>
  <c r="E406" i="39"/>
  <c r="D406" i="39"/>
  <c r="E405" i="39"/>
  <c r="D405" i="39"/>
  <c r="E404" i="39"/>
  <c r="D404" i="39"/>
  <c r="E403" i="39"/>
  <c r="D403" i="39"/>
  <c r="E402" i="39"/>
  <c r="D402" i="39"/>
  <c r="E401" i="39"/>
  <c r="D401" i="39"/>
  <c r="E400" i="39"/>
  <c r="D400" i="39"/>
  <c r="E399" i="39"/>
  <c r="D399" i="39"/>
  <c r="E398" i="39"/>
  <c r="D398" i="39"/>
  <c r="R571" i="39" l="1"/>
  <c r="P571" i="39" s="1"/>
  <c r="R574" i="39"/>
  <c r="O574" i="39" s="1"/>
  <c r="R576" i="39"/>
  <c r="P576" i="39" s="1"/>
  <c r="R399" i="39"/>
  <c r="P399" i="39" s="1"/>
  <c r="R401" i="39"/>
  <c r="P401" i="39" s="1"/>
  <c r="R403" i="39"/>
  <c r="P403" i="39" s="1"/>
  <c r="R405" i="39"/>
  <c r="O405" i="39" s="1"/>
  <c r="R407" i="39"/>
  <c r="O407" i="39" s="1"/>
  <c r="R409" i="39"/>
  <c r="P409" i="39" s="1"/>
  <c r="R411" i="39"/>
  <c r="O411" i="39" s="1"/>
  <c r="R413" i="39"/>
  <c r="P413" i="39" s="1"/>
  <c r="R415" i="39"/>
  <c r="O415" i="39" s="1"/>
  <c r="R417" i="39"/>
  <c r="P417" i="39" s="1"/>
  <c r="R419" i="39"/>
  <c r="P419" i="39" s="1"/>
  <c r="R421" i="39"/>
  <c r="O421" i="39" s="1"/>
  <c r="R423" i="39"/>
  <c r="P423" i="39" s="1"/>
  <c r="R425" i="39"/>
  <c r="O425" i="39" s="1"/>
  <c r="R427" i="39"/>
  <c r="P427" i="39" s="1"/>
  <c r="R429" i="39"/>
  <c r="P429" i="39" s="1"/>
  <c r="R572" i="39"/>
  <c r="P572" i="39" s="1"/>
  <c r="R575" i="39"/>
  <c r="O575" i="39" s="1"/>
  <c r="O46" i="76"/>
  <c r="O50" i="76"/>
  <c r="O48" i="76"/>
  <c r="O47" i="76"/>
  <c r="R461" i="39"/>
  <c r="O461" i="39" s="1"/>
  <c r="R463" i="39"/>
  <c r="P463" i="39" s="1"/>
  <c r="R465" i="39"/>
  <c r="O465" i="39" s="1"/>
  <c r="R459" i="39"/>
  <c r="O459" i="39" s="1"/>
  <c r="R462" i="39"/>
  <c r="O462" i="39" s="1"/>
  <c r="R464" i="39"/>
  <c r="P464" i="39" s="1"/>
  <c r="R458" i="39"/>
  <c r="P458" i="39" s="1"/>
  <c r="O45" i="76"/>
  <c r="O42" i="76"/>
  <c r="O49" i="76"/>
  <c r="O44" i="76"/>
  <c r="O43" i="76"/>
  <c r="R400" i="39"/>
  <c r="O400" i="39" s="1"/>
  <c r="R398" i="39"/>
  <c r="O398" i="39" s="1"/>
  <c r="R402" i="39"/>
  <c r="O402" i="39" s="1"/>
  <c r="R404" i="39"/>
  <c r="P404" i="39" s="1"/>
  <c r="R406" i="39"/>
  <c r="P406" i="39" s="1"/>
  <c r="R408" i="39"/>
  <c r="P408" i="39" s="1"/>
  <c r="R410" i="39"/>
  <c r="O410" i="39" s="1"/>
  <c r="R412" i="39"/>
  <c r="P412" i="39" s="1"/>
  <c r="R414" i="39"/>
  <c r="O414" i="39" s="1"/>
  <c r="R416" i="39"/>
  <c r="P416" i="39" s="1"/>
  <c r="R418" i="39"/>
  <c r="P418" i="39" s="1"/>
  <c r="R420" i="39"/>
  <c r="P420" i="39" s="1"/>
  <c r="R422" i="39"/>
  <c r="O422" i="39" s="1"/>
  <c r="R424" i="39"/>
  <c r="P424" i="39" s="1"/>
  <c r="R426" i="39"/>
  <c r="P426" i="39" s="1"/>
  <c r="R428" i="39"/>
  <c r="P428" i="39" s="1"/>
  <c r="R430" i="39"/>
  <c r="P430" i="39" s="1"/>
  <c r="R460" i="39"/>
  <c r="P460" i="39" s="1"/>
  <c r="R573" i="39"/>
  <c r="P573" i="39" s="1"/>
  <c r="P407" i="39" l="1"/>
  <c r="O399" i="39"/>
  <c r="O401" i="39"/>
  <c r="Q401" i="39" s="1"/>
  <c r="P415" i="39"/>
  <c r="Q415" i="39" s="1"/>
  <c r="O576" i="39"/>
  <c r="P574" i="39"/>
  <c r="Q574" i="39" s="1"/>
  <c r="O409" i="39"/>
  <c r="Q409" i="39" s="1"/>
  <c r="O571" i="39"/>
  <c r="Q571" i="39" s="1"/>
  <c r="O423" i="39"/>
  <c r="Q423" i="39" s="1"/>
  <c r="O572" i="39"/>
  <c r="Q572" i="39" s="1"/>
  <c r="P575" i="39"/>
  <c r="Q575" i="39" s="1"/>
  <c r="P398" i="39"/>
  <c r="Q398" i="39" s="1"/>
  <c r="O427" i="39"/>
  <c r="Q427" i="39" s="1"/>
  <c r="O419" i="39"/>
  <c r="Q419" i="39" s="1"/>
  <c r="P405" i="39"/>
  <c r="Q405" i="39" s="1"/>
  <c r="O413" i="39"/>
  <c r="Q413" i="39" s="1"/>
  <c r="P421" i="39"/>
  <c r="Q421" i="39" s="1"/>
  <c r="O403" i="39"/>
  <c r="Q403" i="39" s="1"/>
  <c r="O417" i="39"/>
  <c r="Q417" i="39" s="1"/>
  <c r="P425" i="39"/>
  <c r="Q425" i="39" s="1"/>
  <c r="P414" i="39"/>
  <c r="Q414" i="39" s="1"/>
  <c r="P411" i="39"/>
  <c r="Q411" i="39" s="1"/>
  <c r="P400" i="39"/>
  <c r="Q400" i="39" s="1"/>
  <c r="O406" i="39"/>
  <c r="Q406" i="39" s="1"/>
  <c r="P422" i="39"/>
  <c r="Q422" i="39" s="1"/>
  <c r="O429" i="39"/>
  <c r="Q429" i="39" s="1"/>
  <c r="O420" i="39"/>
  <c r="Q420" i="39" s="1"/>
  <c r="Q576" i="39"/>
  <c r="O416" i="39"/>
  <c r="Q416" i="39" s="1"/>
  <c r="O418" i="39"/>
  <c r="Q418" i="39" s="1"/>
  <c r="O430" i="39"/>
  <c r="Q430" i="39" s="1"/>
  <c r="O573" i="39"/>
  <c r="Q573" i="39" s="1"/>
  <c r="O408" i="39"/>
  <c r="Q408" i="39" s="1"/>
  <c r="O464" i="39"/>
  <c r="Q464" i="39" s="1"/>
  <c r="P459" i="39"/>
  <c r="Q459" i="39" s="1"/>
  <c r="O463" i="39"/>
  <c r="Q463" i="39" s="1"/>
  <c r="P461" i="39"/>
  <c r="Q461" i="39" s="1"/>
  <c r="P465" i="39"/>
  <c r="Q465" i="39" s="1"/>
  <c r="O458" i="39"/>
  <c r="Q458" i="39" s="1"/>
  <c r="P462" i="39"/>
  <c r="Q462" i="39" s="1"/>
  <c r="O412" i="39"/>
  <c r="Q412" i="39" s="1"/>
  <c r="O428" i="39"/>
  <c r="Q428" i="39" s="1"/>
  <c r="O404" i="39"/>
  <c r="Q404" i="39" s="1"/>
  <c r="P410" i="39"/>
  <c r="Q410" i="39" s="1"/>
  <c r="O426" i="39"/>
  <c r="Q426" i="39" s="1"/>
  <c r="P402" i="39"/>
  <c r="Q402" i="39" s="1"/>
  <c r="O424" i="39"/>
  <c r="Q424" i="39" s="1"/>
  <c r="O460" i="39"/>
  <c r="Q460" i="39" s="1"/>
  <c r="Q407" i="39"/>
  <c r="Q399" i="39"/>
  <c r="P512" i="40" l="1"/>
  <c r="E512" i="40"/>
  <c r="D512" i="40"/>
  <c r="P511" i="40"/>
  <c r="E511" i="40"/>
  <c r="D511" i="40"/>
  <c r="P510" i="40"/>
  <c r="E510" i="40"/>
  <c r="D510" i="40"/>
  <c r="P509" i="40"/>
  <c r="E509" i="40"/>
  <c r="D509" i="40"/>
  <c r="P508" i="40"/>
  <c r="E508" i="40"/>
  <c r="D508" i="40"/>
  <c r="P507" i="40"/>
  <c r="E507" i="40"/>
  <c r="D507" i="40"/>
  <c r="P506" i="40"/>
  <c r="E506" i="40"/>
  <c r="D506" i="40"/>
  <c r="P505" i="40"/>
  <c r="E505" i="40"/>
  <c r="D505" i="40"/>
  <c r="P504" i="40"/>
  <c r="E504" i="40"/>
  <c r="D504" i="40"/>
  <c r="P492" i="40"/>
  <c r="E492" i="40"/>
  <c r="D492" i="40"/>
  <c r="P491" i="40"/>
  <c r="E491" i="40"/>
  <c r="D491" i="40"/>
  <c r="P490" i="40"/>
  <c r="E490" i="40"/>
  <c r="D490" i="40"/>
  <c r="P489" i="40"/>
  <c r="E489" i="40"/>
  <c r="D489" i="40"/>
  <c r="P488" i="40"/>
  <c r="E488" i="40"/>
  <c r="D488" i="40"/>
  <c r="P487" i="40"/>
  <c r="E487" i="40"/>
  <c r="D487" i="40"/>
  <c r="P486" i="40"/>
  <c r="E486" i="40"/>
  <c r="D486" i="40"/>
  <c r="P485" i="40"/>
  <c r="E485" i="40"/>
  <c r="D485" i="40"/>
  <c r="P484" i="40"/>
  <c r="E484" i="40"/>
  <c r="D484" i="40"/>
  <c r="P483" i="40"/>
  <c r="E483" i="40"/>
  <c r="D483" i="40"/>
  <c r="P482" i="40"/>
  <c r="E482" i="40"/>
  <c r="D482" i="40"/>
  <c r="P481" i="40"/>
  <c r="E481" i="40"/>
  <c r="D481" i="40"/>
  <c r="P480" i="40"/>
  <c r="E480" i="40"/>
  <c r="D480" i="40"/>
  <c r="P479" i="40"/>
  <c r="E479" i="40"/>
  <c r="D479" i="40"/>
  <c r="O480" i="40" l="1"/>
  <c r="O488" i="40"/>
  <c r="M488" i="40" s="1"/>
  <c r="N488" i="40" s="1"/>
  <c r="O505" i="40"/>
  <c r="M505" i="40" s="1"/>
  <c r="N505" i="40" s="1"/>
  <c r="O509" i="40"/>
  <c r="M509" i="40" s="1"/>
  <c r="N509" i="40" s="1"/>
  <c r="O482" i="40"/>
  <c r="O481" i="40"/>
  <c r="M481" i="40" s="1"/>
  <c r="N481" i="40" s="1"/>
  <c r="O507" i="40"/>
  <c r="M507" i="40" s="1"/>
  <c r="N507" i="40" s="1"/>
  <c r="O511" i="40"/>
  <c r="M511" i="40" s="1"/>
  <c r="N511" i="40" s="1"/>
  <c r="O512" i="40"/>
  <c r="M512" i="40" s="1"/>
  <c r="N512" i="40" s="1"/>
  <c r="O491" i="40"/>
  <c r="M491" i="40" s="1"/>
  <c r="N491" i="40" s="1"/>
  <c r="O486" i="40"/>
  <c r="M486" i="40" s="1"/>
  <c r="N486" i="40" s="1"/>
  <c r="O479" i="40"/>
  <c r="M479" i="40" s="1"/>
  <c r="N479" i="40" s="1"/>
  <c r="O484" i="40"/>
  <c r="O492" i="40"/>
  <c r="M492" i="40" s="1"/>
  <c r="O510" i="40"/>
  <c r="O508" i="40"/>
  <c r="M508" i="40" s="1"/>
  <c r="O506" i="40"/>
  <c r="O504" i="40"/>
  <c r="O490" i="40"/>
  <c r="O489" i="40"/>
  <c r="O487" i="40"/>
  <c r="O485" i="40"/>
  <c r="M485" i="40" s="1"/>
  <c r="O483" i="40"/>
  <c r="M482" i="40"/>
  <c r="N482" i="40" s="1"/>
  <c r="M480" i="40"/>
  <c r="N480" i="40" s="1"/>
  <c r="N492" i="40" l="1"/>
  <c r="M484" i="40"/>
  <c r="N484" i="40" s="1"/>
  <c r="M510" i="40"/>
  <c r="N510" i="40" s="1"/>
  <c r="N508" i="40"/>
  <c r="M506" i="40"/>
  <c r="N506" i="40" s="1"/>
  <c r="M504" i="40"/>
  <c r="N504" i="40" s="1"/>
  <c r="M490" i="40"/>
  <c r="N490" i="40" s="1"/>
  <c r="M489" i="40"/>
  <c r="N489" i="40" s="1"/>
  <c r="M487" i="40"/>
  <c r="N487" i="40" s="1"/>
  <c r="N485" i="40"/>
  <c r="M483" i="40"/>
  <c r="N483" i="40" s="1"/>
  <c r="E394" i="39" l="1"/>
  <c r="D394" i="39"/>
  <c r="E371" i="39"/>
  <c r="D371" i="39"/>
  <c r="E370" i="39"/>
  <c r="D370" i="39"/>
  <c r="E369" i="39"/>
  <c r="D369" i="39"/>
  <c r="E368" i="39"/>
  <c r="D368" i="39"/>
  <c r="E367" i="39"/>
  <c r="D367" i="39"/>
  <c r="E366" i="39"/>
  <c r="D366" i="39"/>
  <c r="E365" i="39"/>
  <c r="D365" i="39"/>
  <c r="E364" i="39"/>
  <c r="D364" i="39"/>
  <c r="E363" i="39"/>
  <c r="D363" i="39"/>
  <c r="E362" i="39"/>
  <c r="D362" i="39"/>
  <c r="E361" i="39"/>
  <c r="D361" i="39"/>
  <c r="E360" i="39"/>
  <c r="D360" i="39"/>
  <c r="E359" i="39"/>
  <c r="D359" i="39"/>
  <c r="E358" i="39"/>
  <c r="D358" i="39"/>
  <c r="E357" i="39"/>
  <c r="D357" i="39"/>
  <c r="E356" i="39"/>
  <c r="D356" i="39"/>
  <c r="E355" i="39"/>
  <c r="D355" i="39"/>
  <c r="E354" i="39"/>
  <c r="D354" i="39"/>
  <c r="E353" i="39"/>
  <c r="D353" i="39"/>
  <c r="E352" i="39"/>
  <c r="D352" i="39"/>
  <c r="E351" i="39"/>
  <c r="D351" i="39"/>
  <c r="E350" i="39"/>
  <c r="D350" i="39"/>
  <c r="E349" i="39"/>
  <c r="D349" i="39"/>
  <c r="E348" i="39"/>
  <c r="D348" i="39"/>
  <c r="E347" i="39"/>
  <c r="D347" i="39"/>
  <c r="E346" i="39"/>
  <c r="D346" i="39"/>
  <c r="E334" i="39"/>
  <c r="D334" i="39"/>
  <c r="E333" i="39"/>
  <c r="D333" i="39"/>
  <c r="E332" i="39"/>
  <c r="D332" i="39"/>
  <c r="E331" i="39"/>
  <c r="D331" i="39"/>
  <c r="E330" i="39"/>
  <c r="D330" i="39"/>
  <c r="P477" i="40"/>
  <c r="E477" i="40"/>
  <c r="D477" i="40"/>
  <c r="P476" i="40"/>
  <c r="E476" i="40"/>
  <c r="D476" i="40"/>
  <c r="P475" i="40"/>
  <c r="E475" i="40"/>
  <c r="D475" i="40"/>
  <c r="P474" i="40"/>
  <c r="E474" i="40"/>
  <c r="D474" i="40"/>
  <c r="P473" i="40"/>
  <c r="E473" i="40"/>
  <c r="D473" i="40"/>
  <c r="P472" i="40"/>
  <c r="E472" i="40"/>
  <c r="D472" i="40"/>
  <c r="P471" i="40"/>
  <c r="E471" i="40"/>
  <c r="D471" i="40"/>
  <c r="P470" i="40"/>
  <c r="E470" i="40"/>
  <c r="D470" i="40"/>
  <c r="P469" i="40"/>
  <c r="E469" i="40"/>
  <c r="D469" i="40"/>
  <c r="P468" i="40"/>
  <c r="E468" i="40"/>
  <c r="D468" i="40"/>
  <c r="P467" i="40"/>
  <c r="E467" i="40"/>
  <c r="D467" i="40"/>
  <c r="P428" i="40"/>
  <c r="E428" i="40"/>
  <c r="D428" i="40"/>
  <c r="P427" i="40"/>
  <c r="E427" i="40"/>
  <c r="D427" i="40"/>
  <c r="P426" i="40"/>
  <c r="E426" i="40"/>
  <c r="D426" i="40"/>
  <c r="P425" i="40"/>
  <c r="E425" i="40"/>
  <c r="D425" i="40"/>
  <c r="P424" i="40"/>
  <c r="E424" i="40"/>
  <c r="D424" i="40"/>
  <c r="P423" i="40"/>
  <c r="E423" i="40"/>
  <c r="D423" i="40"/>
  <c r="P422" i="40"/>
  <c r="E422" i="40"/>
  <c r="D422" i="40"/>
  <c r="P421" i="40"/>
  <c r="E421" i="40"/>
  <c r="D421" i="40"/>
  <c r="P420" i="40"/>
  <c r="E420" i="40"/>
  <c r="D420" i="40"/>
  <c r="P419" i="40"/>
  <c r="E419" i="40"/>
  <c r="D419" i="40"/>
  <c r="P418" i="40"/>
  <c r="E418" i="40"/>
  <c r="D418" i="40"/>
  <c r="P417" i="40"/>
  <c r="E417" i="40"/>
  <c r="D417" i="40"/>
  <c r="P416" i="40"/>
  <c r="E416" i="40"/>
  <c r="D416" i="40"/>
  <c r="P415" i="40"/>
  <c r="E415" i="40"/>
  <c r="D415" i="40"/>
  <c r="P395" i="40"/>
  <c r="E395" i="40"/>
  <c r="D395" i="40"/>
  <c r="P394" i="40"/>
  <c r="E394" i="40"/>
  <c r="D394" i="40"/>
  <c r="P393" i="40"/>
  <c r="E393" i="40"/>
  <c r="D393" i="40"/>
  <c r="P392" i="40"/>
  <c r="E392" i="40"/>
  <c r="D392" i="40"/>
  <c r="P391" i="40"/>
  <c r="E391" i="40"/>
  <c r="D391" i="40"/>
  <c r="P390" i="40"/>
  <c r="E390" i="40"/>
  <c r="D390" i="40"/>
  <c r="P389" i="40"/>
  <c r="E389" i="40"/>
  <c r="D389" i="40"/>
  <c r="P388" i="40"/>
  <c r="E388" i="40"/>
  <c r="D388" i="40"/>
  <c r="P387" i="40"/>
  <c r="E387" i="40"/>
  <c r="D387" i="40"/>
  <c r="P386" i="40"/>
  <c r="E386" i="40"/>
  <c r="D386" i="40"/>
  <c r="P385" i="40"/>
  <c r="E385" i="40"/>
  <c r="D385" i="40"/>
  <c r="P384" i="40"/>
  <c r="E384" i="40"/>
  <c r="D384" i="40"/>
  <c r="P383" i="40"/>
  <c r="E383" i="40"/>
  <c r="D383" i="40"/>
  <c r="P382" i="40"/>
  <c r="E382" i="40"/>
  <c r="D382" i="40"/>
  <c r="P381" i="40"/>
  <c r="E381" i="40"/>
  <c r="D381" i="40"/>
  <c r="P380" i="40"/>
  <c r="E380" i="40"/>
  <c r="D380" i="40"/>
  <c r="O468" i="40" l="1"/>
  <c r="O380" i="40"/>
  <c r="M380" i="40" s="1"/>
  <c r="N380" i="40" s="1"/>
  <c r="O387" i="40"/>
  <c r="M387" i="40" s="1"/>
  <c r="N387" i="40" s="1"/>
  <c r="O388" i="40"/>
  <c r="M388" i="40" s="1"/>
  <c r="N388" i="40" s="1"/>
  <c r="O392" i="40"/>
  <c r="O470" i="40"/>
  <c r="M470" i="40" s="1"/>
  <c r="N470" i="40" s="1"/>
  <c r="R347" i="39"/>
  <c r="P347" i="39" s="1"/>
  <c r="R349" i="39"/>
  <c r="P349" i="39" s="1"/>
  <c r="R351" i="39"/>
  <c r="P351" i="39" s="1"/>
  <c r="R357" i="39"/>
  <c r="P357" i="39" s="1"/>
  <c r="R365" i="39"/>
  <c r="O365" i="39" s="1"/>
  <c r="R367" i="39"/>
  <c r="O367" i="39" s="1"/>
  <c r="R369" i="39"/>
  <c r="P369" i="39" s="1"/>
  <c r="R371" i="39"/>
  <c r="O371" i="39" s="1"/>
  <c r="R394" i="39"/>
  <c r="P394" i="39" s="1"/>
  <c r="O421" i="40"/>
  <c r="O425" i="40"/>
  <c r="M425" i="40" s="1"/>
  <c r="N425" i="40" s="1"/>
  <c r="R346" i="39"/>
  <c r="P346" i="39" s="1"/>
  <c r="R348" i="39"/>
  <c r="P348" i="39" s="1"/>
  <c r="R350" i="39"/>
  <c r="P350" i="39" s="1"/>
  <c r="R352" i="39"/>
  <c r="P352" i="39" s="1"/>
  <c r="R354" i="39"/>
  <c r="P354" i="39" s="1"/>
  <c r="R356" i="39"/>
  <c r="O356" i="39" s="1"/>
  <c r="R358" i="39"/>
  <c r="O358" i="39" s="1"/>
  <c r="R360" i="39"/>
  <c r="O360" i="39" s="1"/>
  <c r="R362" i="39"/>
  <c r="P362" i="39" s="1"/>
  <c r="R364" i="39"/>
  <c r="O364" i="39" s="1"/>
  <c r="R366" i="39"/>
  <c r="O366" i="39" s="1"/>
  <c r="R368" i="39"/>
  <c r="P368" i="39" s="1"/>
  <c r="R370" i="39"/>
  <c r="P370" i="39" s="1"/>
  <c r="O469" i="40"/>
  <c r="M469" i="40" s="1"/>
  <c r="N469" i="40" s="1"/>
  <c r="O473" i="40"/>
  <c r="M473" i="40" s="1"/>
  <c r="N473" i="40" s="1"/>
  <c r="O477" i="40"/>
  <c r="M477" i="40" s="1"/>
  <c r="N477" i="40" s="1"/>
  <c r="O474" i="40"/>
  <c r="O467" i="40"/>
  <c r="M467" i="40" s="1"/>
  <c r="N467" i="40" s="1"/>
  <c r="O471" i="40"/>
  <c r="M471" i="40" s="1"/>
  <c r="N471" i="40" s="1"/>
  <c r="O472" i="40"/>
  <c r="O475" i="40"/>
  <c r="M475" i="40" s="1"/>
  <c r="O476" i="40"/>
  <c r="M476" i="40" s="1"/>
  <c r="R330" i="39"/>
  <c r="P330" i="39" s="1"/>
  <c r="R332" i="39"/>
  <c r="P332" i="39" s="1"/>
  <c r="R334" i="39"/>
  <c r="O334" i="39" s="1"/>
  <c r="R331" i="39"/>
  <c r="O331" i="39" s="1"/>
  <c r="O416" i="40"/>
  <c r="O424" i="40"/>
  <c r="M424" i="40" s="1"/>
  <c r="O428" i="40"/>
  <c r="M428" i="40" s="1"/>
  <c r="N428" i="40" s="1"/>
  <c r="O419" i="40"/>
  <c r="M419" i="40" s="1"/>
  <c r="O418" i="40"/>
  <c r="O422" i="40"/>
  <c r="M422" i="40" s="1"/>
  <c r="O426" i="40"/>
  <c r="M426" i="40" s="1"/>
  <c r="R363" i="39"/>
  <c r="P363" i="39" s="1"/>
  <c r="R361" i="39"/>
  <c r="P361" i="39" s="1"/>
  <c r="R359" i="39"/>
  <c r="O359" i="39" s="1"/>
  <c r="R355" i="39"/>
  <c r="P355" i="39" s="1"/>
  <c r="R353" i="39"/>
  <c r="P353" i="39" s="1"/>
  <c r="R333" i="39"/>
  <c r="P333" i="39" s="1"/>
  <c r="O383" i="40"/>
  <c r="O391" i="40"/>
  <c r="M391" i="40" s="1"/>
  <c r="O382" i="40"/>
  <c r="M382" i="40" s="1"/>
  <c r="O386" i="40"/>
  <c r="M386" i="40" s="1"/>
  <c r="O394" i="40"/>
  <c r="M394" i="40" s="1"/>
  <c r="O381" i="40"/>
  <c r="O389" i="40"/>
  <c r="M389" i="40" s="1"/>
  <c r="O393" i="40"/>
  <c r="M468" i="40"/>
  <c r="N468" i="40" s="1"/>
  <c r="O427" i="40"/>
  <c r="O423" i="40"/>
  <c r="M421" i="40"/>
  <c r="N421" i="40" s="1"/>
  <c r="O420" i="40"/>
  <c r="O417" i="40"/>
  <c r="O415" i="40"/>
  <c r="O395" i="40"/>
  <c r="M392" i="40"/>
  <c r="N392" i="40" s="1"/>
  <c r="O390" i="40"/>
  <c r="O385" i="40"/>
  <c r="O384" i="40"/>
  <c r="P367" i="39" l="1"/>
  <c r="Q367" i="39" s="1"/>
  <c r="O349" i="39"/>
  <c r="Q349" i="39" s="1"/>
  <c r="O351" i="39"/>
  <c r="Q351" i="39" s="1"/>
  <c r="O369" i="39"/>
  <c r="Q369" i="39" s="1"/>
  <c r="O347" i="39"/>
  <c r="Q347" i="39" s="1"/>
  <c r="P365" i="39"/>
  <c r="Q365" i="39" s="1"/>
  <c r="P331" i="39"/>
  <c r="Q331" i="39" s="1"/>
  <c r="P371" i="39"/>
  <c r="Q371" i="39" s="1"/>
  <c r="O357" i="39"/>
  <c r="Q357" i="39" s="1"/>
  <c r="O330" i="39"/>
  <c r="Q330" i="39" s="1"/>
  <c r="N389" i="40"/>
  <c r="O394" i="39"/>
  <c r="Q394" i="39" s="1"/>
  <c r="M383" i="40"/>
  <c r="N383" i="40" s="1"/>
  <c r="P360" i="39"/>
  <c r="Q360" i="39" s="1"/>
  <c r="P364" i="39"/>
  <c r="Q364" i="39" s="1"/>
  <c r="O352" i="39"/>
  <c r="Q352" i="39" s="1"/>
  <c r="O346" i="39"/>
  <c r="Q346" i="39" s="1"/>
  <c r="M416" i="40"/>
  <c r="N416" i="40" s="1"/>
  <c r="N424" i="40"/>
  <c r="M418" i="40"/>
  <c r="N418" i="40" s="1"/>
  <c r="N426" i="40"/>
  <c r="O354" i="39"/>
  <c r="Q354" i="39" s="1"/>
  <c r="O353" i="39"/>
  <c r="Q353" i="39" s="1"/>
  <c r="O362" i="39"/>
  <c r="Q362" i="39" s="1"/>
  <c r="O368" i="39"/>
  <c r="Q368" i="39" s="1"/>
  <c r="O370" i="39"/>
  <c r="Q370" i="39" s="1"/>
  <c r="O348" i="39"/>
  <c r="Q348" i="39" s="1"/>
  <c r="O350" i="39"/>
  <c r="Q350" i="39" s="1"/>
  <c r="P356" i="39"/>
  <c r="Q356" i="39" s="1"/>
  <c r="P358" i="39"/>
  <c r="Q358" i="39" s="1"/>
  <c r="P366" i="39"/>
  <c r="Q366" i="39" s="1"/>
  <c r="N476" i="40"/>
  <c r="N475" i="40"/>
  <c r="M472" i="40"/>
  <c r="N472" i="40" s="1"/>
  <c r="M474" i="40"/>
  <c r="N474" i="40" s="1"/>
  <c r="P334" i="39"/>
  <c r="Q334" i="39" s="1"/>
  <c r="O332" i="39"/>
  <c r="Q332" i="39" s="1"/>
  <c r="N422" i="40"/>
  <c r="N419" i="40"/>
  <c r="O363" i="39"/>
  <c r="Q363" i="39" s="1"/>
  <c r="O361" i="39"/>
  <c r="Q361" i="39" s="1"/>
  <c r="P359" i="39"/>
  <c r="Q359" i="39" s="1"/>
  <c r="O355" i="39"/>
  <c r="Q355" i="39" s="1"/>
  <c r="O333" i="39"/>
  <c r="Q333" i="39" s="1"/>
  <c r="M381" i="40"/>
  <c r="N381" i="40" s="1"/>
  <c r="N394" i="40"/>
  <c r="N391" i="40"/>
  <c r="N382" i="40"/>
  <c r="N386" i="40"/>
  <c r="M393" i="40"/>
  <c r="N393" i="40" s="1"/>
  <c r="M427" i="40"/>
  <c r="N427" i="40" s="1"/>
  <c r="M423" i="40"/>
  <c r="N423" i="40" s="1"/>
  <c r="M420" i="40"/>
  <c r="N420" i="40" s="1"/>
  <c r="M417" i="40"/>
  <c r="N417" i="40" s="1"/>
  <c r="M415" i="40"/>
  <c r="N415" i="40" s="1"/>
  <c r="M395" i="40"/>
  <c r="N395" i="40" s="1"/>
  <c r="M390" i="40"/>
  <c r="N390" i="40" s="1"/>
  <c r="M385" i="40"/>
  <c r="N385" i="40" s="1"/>
  <c r="M384" i="40"/>
  <c r="N384" i="40" s="1"/>
  <c r="P342" i="40" l="1"/>
  <c r="E342" i="40"/>
  <c r="D342" i="40"/>
  <c r="P341" i="40"/>
  <c r="E341" i="40"/>
  <c r="D341" i="40"/>
  <c r="P340" i="40"/>
  <c r="E340" i="40"/>
  <c r="D340" i="40"/>
  <c r="P339" i="40"/>
  <c r="E339" i="40"/>
  <c r="D339" i="40"/>
  <c r="P338" i="40"/>
  <c r="E338" i="40"/>
  <c r="D338" i="40"/>
  <c r="P337" i="40"/>
  <c r="E337" i="40"/>
  <c r="D337" i="40"/>
  <c r="P336" i="40"/>
  <c r="E336" i="40"/>
  <c r="D336" i="40"/>
  <c r="P335" i="40"/>
  <c r="E335" i="40"/>
  <c r="D335" i="40"/>
  <c r="P334" i="40"/>
  <c r="E334" i="40"/>
  <c r="D334" i="40"/>
  <c r="P333" i="40"/>
  <c r="E333" i="40"/>
  <c r="D333" i="40"/>
  <c r="P332" i="40"/>
  <c r="E332" i="40"/>
  <c r="D332" i="40"/>
  <c r="P331" i="40"/>
  <c r="E331" i="40"/>
  <c r="D331" i="40"/>
  <c r="P330" i="40"/>
  <c r="E330" i="40"/>
  <c r="D330" i="40"/>
  <c r="P329" i="40"/>
  <c r="E329" i="40"/>
  <c r="D329" i="40"/>
  <c r="P328" i="40"/>
  <c r="E328" i="40"/>
  <c r="D328" i="40"/>
  <c r="O332" i="40" l="1"/>
  <c r="O340" i="40"/>
  <c r="M340" i="40" s="1"/>
  <c r="N340" i="40" s="1"/>
  <c r="O334" i="40"/>
  <c r="M334" i="40" s="1"/>
  <c r="N334" i="40" s="1"/>
  <c r="O342" i="40"/>
  <c r="M342" i="40" s="1"/>
  <c r="N342" i="40" s="1"/>
  <c r="O331" i="40"/>
  <c r="M331" i="40" s="1"/>
  <c r="N331" i="40" s="1"/>
  <c r="O335" i="40"/>
  <c r="O339" i="40"/>
  <c r="M339" i="40" s="1"/>
  <c r="O329" i="40"/>
  <c r="M329" i="40" s="1"/>
  <c r="O336" i="40"/>
  <c r="M336" i="40" s="1"/>
  <c r="N336" i="40" s="1"/>
  <c r="O337" i="40"/>
  <c r="M337" i="40" s="1"/>
  <c r="O341" i="40"/>
  <c r="M341" i="40" s="1"/>
  <c r="N341" i="40" s="1"/>
  <c r="O338" i="40"/>
  <c r="O333" i="40"/>
  <c r="M332" i="40"/>
  <c r="N332" i="40" s="1"/>
  <c r="O330" i="40"/>
  <c r="M330" i="40" s="1"/>
  <c r="O328" i="40"/>
  <c r="N329" i="40" l="1"/>
  <c r="N330" i="40"/>
  <c r="M335" i="40"/>
  <c r="N335" i="40" s="1"/>
  <c r="N339" i="40"/>
  <c r="N337" i="40"/>
  <c r="M338" i="40"/>
  <c r="N338" i="40" s="1"/>
  <c r="M333" i="40"/>
  <c r="N333" i="40" s="1"/>
  <c r="M328" i="40"/>
  <c r="N328" i="40" s="1"/>
  <c r="E318" i="39" l="1"/>
  <c r="D318" i="39"/>
  <c r="E317" i="39"/>
  <c r="D317" i="39"/>
  <c r="E316" i="39"/>
  <c r="D316" i="39"/>
  <c r="E315" i="39"/>
  <c r="D315" i="39"/>
  <c r="E314" i="39"/>
  <c r="D314" i="39"/>
  <c r="E313" i="39"/>
  <c r="D313" i="39"/>
  <c r="E312" i="39"/>
  <c r="D312" i="39"/>
  <c r="E303" i="39"/>
  <c r="D303" i="39"/>
  <c r="E302" i="39"/>
  <c r="D302" i="39"/>
  <c r="E301" i="39"/>
  <c r="D301" i="39"/>
  <c r="E300" i="39"/>
  <c r="D300" i="39"/>
  <c r="E299" i="39"/>
  <c r="D299" i="39"/>
  <c r="E298" i="39"/>
  <c r="D298" i="39"/>
  <c r="E297" i="39"/>
  <c r="D297" i="39"/>
  <c r="E296" i="39"/>
  <c r="D296" i="39"/>
  <c r="E279" i="39"/>
  <c r="D279" i="39"/>
  <c r="E278" i="39"/>
  <c r="D278" i="39"/>
  <c r="E277" i="39"/>
  <c r="D277" i="39"/>
  <c r="E276" i="39"/>
  <c r="D276" i="39"/>
  <c r="E275" i="39"/>
  <c r="D275" i="39"/>
  <c r="E274" i="39"/>
  <c r="D274" i="39"/>
  <c r="E273" i="39"/>
  <c r="D273" i="39"/>
  <c r="E272" i="39"/>
  <c r="D272" i="39"/>
  <c r="E271" i="39"/>
  <c r="D271" i="39"/>
  <c r="E270" i="39"/>
  <c r="D270" i="39"/>
  <c r="E269" i="39"/>
  <c r="D269" i="39"/>
  <c r="E268" i="39"/>
  <c r="D268" i="39"/>
  <c r="E267" i="39"/>
  <c r="D267" i="39"/>
  <c r="E266" i="39"/>
  <c r="D266" i="39"/>
  <c r="E265" i="39"/>
  <c r="D265" i="39"/>
  <c r="E264" i="39"/>
  <c r="D264" i="39"/>
  <c r="E263" i="39"/>
  <c r="D263" i="39"/>
  <c r="E262" i="39"/>
  <c r="D262" i="39"/>
  <c r="E261" i="39"/>
  <c r="D261" i="39"/>
  <c r="E260" i="39"/>
  <c r="D260" i="39"/>
  <c r="E259" i="39"/>
  <c r="D259" i="39"/>
  <c r="E258" i="39"/>
  <c r="D258" i="39"/>
  <c r="E257" i="39"/>
  <c r="D257" i="39"/>
  <c r="E256" i="39"/>
  <c r="D256" i="39"/>
  <c r="E255" i="39"/>
  <c r="D255" i="39"/>
  <c r="E254" i="39"/>
  <c r="D254" i="39"/>
  <c r="E253" i="39"/>
  <c r="D253" i="39"/>
  <c r="E252" i="39"/>
  <c r="D252" i="39"/>
  <c r="E251" i="39"/>
  <c r="D251" i="39"/>
  <c r="E250" i="39"/>
  <c r="D250" i="39"/>
  <c r="E249" i="39"/>
  <c r="D249" i="39"/>
  <c r="E248" i="39"/>
  <c r="D248" i="39"/>
  <c r="E247" i="39"/>
  <c r="D247" i="39"/>
  <c r="E246" i="39"/>
  <c r="D246" i="39"/>
  <c r="R313" i="39" l="1"/>
  <c r="O313" i="39" s="1"/>
  <c r="R317" i="39"/>
  <c r="O317" i="39" s="1"/>
  <c r="R312" i="39"/>
  <c r="O312" i="39" s="1"/>
  <c r="R314" i="39"/>
  <c r="P314" i="39" s="1"/>
  <c r="R316" i="39"/>
  <c r="P316" i="39" s="1"/>
  <c r="R318" i="39"/>
  <c r="P318" i="39" s="1"/>
  <c r="R297" i="39"/>
  <c r="P297" i="39" s="1"/>
  <c r="R299" i="39"/>
  <c r="O299" i="39" s="1"/>
  <c r="R301" i="39"/>
  <c r="O301" i="39" s="1"/>
  <c r="R296" i="39"/>
  <c r="P296" i="39" s="1"/>
  <c r="R298" i="39"/>
  <c r="O298" i="39" s="1"/>
  <c r="R300" i="39"/>
  <c r="P300" i="39" s="1"/>
  <c r="R302" i="39"/>
  <c r="P302" i="39" s="1"/>
  <c r="R247" i="39"/>
  <c r="O247" i="39" s="1"/>
  <c r="R249" i="39"/>
  <c r="P249" i="39" s="1"/>
  <c r="R251" i="39"/>
  <c r="P251" i="39" s="1"/>
  <c r="R253" i="39"/>
  <c r="P253" i="39" s="1"/>
  <c r="R255" i="39"/>
  <c r="P255" i="39" s="1"/>
  <c r="R257" i="39"/>
  <c r="O257" i="39" s="1"/>
  <c r="R259" i="39"/>
  <c r="O259" i="39" s="1"/>
  <c r="R261" i="39"/>
  <c r="P261" i="39" s="1"/>
  <c r="R263" i="39"/>
  <c r="O263" i="39" s="1"/>
  <c r="R265" i="39"/>
  <c r="O265" i="39" s="1"/>
  <c r="R267" i="39"/>
  <c r="P267" i="39" s="1"/>
  <c r="R269" i="39"/>
  <c r="O269" i="39" s="1"/>
  <c r="R271" i="39"/>
  <c r="P271" i="39" s="1"/>
  <c r="R275" i="39"/>
  <c r="P275" i="39" s="1"/>
  <c r="R277" i="39"/>
  <c r="O277" i="39" s="1"/>
  <c r="R279" i="39"/>
  <c r="O279" i="39" s="1"/>
  <c r="R246" i="39"/>
  <c r="P246" i="39" s="1"/>
  <c r="R248" i="39"/>
  <c r="P248" i="39" s="1"/>
  <c r="R250" i="39"/>
  <c r="P250" i="39" s="1"/>
  <c r="R252" i="39"/>
  <c r="P252" i="39" s="1"/>
  <c r="R254" i="39"/>
  <c r="P254" i="39" s="1"/>
  <c r="R258" i="39"/>
  <c r="P258" i="39" s="1"/>
  <c r="R262" i="39"/>
  <c r="O262" i="39" s="1"/>
  <c r="R264" i="39"/>
  <c r="P264" i="39" s="1"/>
  <c r="R266" i="39"/>
  <c r="O266" i="39" s="1"/>
  <c r="R270" i="39"/>
  <c r="P270" i="39" s="1"/>
  <c r="R272" i="39"/>
  <c r="P272" i="39" s="1"/>
  <c r="R274" i="39"/>
  <c r="P274" i="39" s="1"/>
  <c r="R276" i="39"/>
  <c r="P276" i="39" s="1"/>
  <c r="R278" i="39"/>
  <c r="P278" i="39" s="1"/>
  <c r="R315" i="39"/>
  <c r="O315" i="39" s="1"/>
  <c r="P313" i="39"/>
  <c r="R303" i="39"/>
  <c r="P303" i="39" s="1"/>
  <c r="R273" i="39"/>
  <c r="O273" i="39" s="1"/>
  <c r="R268" i="39"/>
  <c r="O268" i="39" s="1"/>
  <c r="R260" i="39"/>
  <c r="P260" i="39" s="1"/>
  <c r="R256" i="39"/>
  <c r="P256" i="39" s="1"/>
  <c r="P263" i="39" l="1"/>
  <c r="Q263" i="39" s="1"/>
  <c r="P247" i="39"/>
  <c r="Q247" i="39" s="1"/>
  <c r="O264" i="39"/>
  <c r="Q264" i="39" s="1"/>
  <c r="P268" i="39"/>
  <c r="Q268" i="39" s="1"/>
  <c r="O255" i="39"/>
  <c r="Q255" i="39" s="1"/>
  <c r="P301" i="39"/>
  <c r="Q301" i="39" s="1"/>
  <c r="O253" i="39"/>
  <c r="Q253" i="39" s="1"/>
  <c r="P269" i="39"/>
  <c r="Q269" i="39" s="1"/>
  <c r="O297" i="39"/>
  <c r="Q297" i="39" s="1"/>
  <c r="O246" i="39"/>
  <c r="Q246" i="39" s="1"/>
  <c r="O271" i="39"/>
  <c r="Q271" i="39" s="1"/>
  <c r="P262" i="39"/>
  <c r="Q262" i="39" s="1"/>
  <c r="P257" i="39"/>
  <c r="Q257" i="39" s="1"/>
  <c r="O254" i="39"/>
  <c r="Q254" i="39" s="1"/>
  <c r="P266" i="39"/>
  <c r="Q266" i="39" s="1"/>
  <c r="O275" i="39"/>
  <c r="Q275" i="39" s="1"/>
  <c r="P259" i="39"/>
  <c r="Q259" i="39" s="1"/>
  <c r="P273" i="39"/>
  <c r="Q273" i="39" s="1"/>
  <c r="P277" i="39"/>
  <c r="Q277" i="39" s="1"/>
  <c r="O314" i="39"/>
  <c r="Q314" i="39" s="1"/>
  <c r="O272" i="39"/>
  <c r="Q272" i="39" s="1"/>
  <c r="O251" i="39"/>
  <c r="Q251" i="39" s="1"/>
  <c r="P299" i="39"/>
  <c r="Q299" i="39" s="1"/>
  <c r="P317" i="39"/>
  <c r="Q317" i="39" s="1"/>
  <c r="P312" i="39"/>
  <c r="Q312" i="39" s="1"/>
  <c r="O316" i="39"/>
  <c r="Q316" i="39" s="1"/>
  <c r="O318" i="39"/>
  <c r="Q318" i="39" s="1"/>
  <c r="O300" i="39"/>
  <c r="Q300" i="39" s="1"/>
  <c r="O302" i="39"/>
  <c r="Q302" i="39" s="1"/>
  <c r="O296" i="39"/>
  <c r="Q296" i="39" s="1"/>
  <c r="P298" i="39"/>
  <c r="Q298" i="39" s="1"/>
  <c r="O248" i="39"/>
  <c r="Q248" i="39" s="1"/>
  <c r="O258" i="39"/>
  <c r="Q258" i="39" s="1"/>
  <c r="O270" i="39"/>
  <c r="Q270" i="39" s="1"/>
  <c r="O249" i="39"/>
  <c r="Q249" i="39" s="1"/>
  <c r="P265" i="39"/>
  <c r="Q265" i="39" s="1"/>
  <c r="O276" i="39"/>
  <c r="Q276" i="39" s="1"/>
  <c r="O278" i="39"/>
  <c r="Q278" i="39" s="1"/>
  <c r="P279" i="39"/>
  <c r="Q279" i="39" s="1"/>
  <c r="O250" i="39"/>
  <c r="Q250" i="39" s="1"/>
  <c r="O252" i="39"/>
  <c r="Q252" i="39" s="1"/>
  <c r="O261" i="39"/>
  <c r="Q261" i="39" s="1"/>
  <c r="O267" i="39"/>
  <c r="Q267" i="39" s="1"/>
  <c r="O274" i="39"/>
  <c r="Q274" i="39" s="1"/>
  <c r="P315" i="39"/>
  <c r="Q315" i="39" s="1"/>
  <c r="Q313" i="39"/>
  <c r="O303" i="39"/>
  <c r="Q303" i="39" s="1"/>
  <c r="O260" i="39"/>
  <c r="Q260" i="39" s="1"/>
  <c r="O256" i="39"/>
  <c r="Q256" i="39" s="1"/>
  <c r="M41" i="76" l="1"/>
  <c r="E41" i="76"/>
  <c r="D41" i="76"/>
  <c r="M40" i="76"/>
  <c r="E40" i="76"/>
  <c r="D40" i="76"/>
  <c r="M39" i="76"/>
  <c r="E39" i="76"/>
  <c r="D39" i="76"/>
  <c r="M38" i="76"/>
  <c r="E38" i="76"/>
  <c r="D38" i="76"/>
  <c r="M37" i="76"/>
  <c r="E37" i="76"/>
  <c r="D37" i="76"/>
  <c r="M36" i="76"/>
  <c r="E36" i="76"/>
  <c r="D36" i="76"/>
  <c r="M35" i="76"/>
  <c r="E35" i="76"/>
  <c r="D35" i="76"/>
  <c r="M34" i="76"/>
  <c r="E34" i="76"/>
  <c r="D34" i="76"/>
  <c r="M33" i="76"/>
  <c r="E33" i="76"/>
  <c r="D33" i="76"/>
  <c r="M32" i="76"/>
  <c r="E32" i="76"/>
  <c r="D32" i="76"/>
  <c r="M30" i="76"/>
  <c r="E30" i="76"/>
  <c r="D30" i="76"/>
  <c r="M29" i="76"/>
  <c r="E29" i="76"/>
  <c r="D29" i="76"/>
  <c r="M27" i="82"/>
  <c r="E27" i="82"/>
  <c r="D27" i="82"/>
  <c r="M26" i="82"/>
  <c r="E26" i="82"/>
  <c r="D26" i="82"/>
  <c r="M25" i="82"/>
  <c r="E25" i="82"/>
  <c r="D25" i="82"/>
  <c r="M23" i="82"/>
  <c r="E23" i="82"/>
  <c r="D23" i="82"/>
  <c r="M22" i="82"/>
  <c r="E22" i="82"/>
  <c r="D22" i="82"/>
  <c r="M21" i="82"/>
  <c r="E21" i="82"/>
  <c r="D21" i="82"/>
  <c r="M20" i="82"/>
  <c r="E20" i="82"/>
  <c r="D20" i="82"/>
  <c r="M19" i="82"/>
  <c r="E19" i="82"/>
  <c r="D19" i="82"/>
  <c r="M18" i="82"/>
  <c r="E18" i="82"/>
  <c r="D18" i="82"/>
  <c r="M17" i="82"/>
  <c r="E17" i="82"/>
  <c r="D17" i="82"/>
  <c r="M16" i="82"/>
  <c r="E16" i="82"/>
  <c r="D16" i="82"/>
  <c r="M15" i="82"/>
  <c r="E15" i="82"/>
  <c r="D15" i="82"/>
  <c r="M14" i="82"/>
  <c r="E14" i="82"/>
  <c r="D14" i="82"/>
  <c r="O23" i="82" l="1"/>
  <c r="O25" i="82"/>
  <c r="O21" i="82"/>
  <c r="O40" i="76"/>
  <c r="O29" i="76"/>
  <c r="O35" i="76"/>
  <c r="O39" i="76"/>
  <c r="O41" i="76"/>
  <c r="O33" i="76"/>
  <c r="O36" i="76"/>
  <c r="O19" i="82"/>
  <c r="O20" i="82"/>
  <c r="O38" i="76"/>
  <c r="O37" i="76"/>
  <c r="O34" i="76"/>
  <c r="O32" i="76"/>
  <c r="O30" i="76"/>
  <c r="O16" i="82"/>
  <c r="O14" i="82"/>
  <c r="O27" i="82"/>
  <c r="O26" i="82"/>
  <c r="O22" i="82"/>
  <c r="O18" i="82"/>
  <c r="O17" i="82"/>
  <c r="O15" i="82"/>
  <c r="M55" i="76"/>
  <c r="E55" i="76"/>
  <c r="D55" i="76"/>
  <c r="M25" i="76"/>
  <c r="E25" i="76"/>
  <c r="D25" i="76"/>
  <c r="M24" i="76"/>
  <c r="E24" i="76"/>
  <c r="D24" i="76"/>
  <c r="M23" i="76"/>
  <c r="E23" i="76"/>
  <c r="D23" i="76"/>
  <c r="M22" i="76"/>
  <c r="E22" i="76"/>
  <c r="D22" i="76"/>
  <c r="M21" i="76"/>
  <c r="E21" i="76"/>
  <c r="D21" i="76"/>
  <c r="M20" i="76"/>
  <c r="E20" i="76"/>
  <c r="D20" i="76"/>
  <c r="O24" i="76" l="1"/>
  <c r="O21" i="76"/>
  <c r="O55" i="76"/>
  <c r="O25" i="76"/>
  <c r="O23" i="76"/>
  <c r="O22" i="76"/>
  <c r="O20" i="76"/>
  <c r="P120" i="40" l="1"/>
  <c r="E120" i="40"/>
  <c r="D120" i="40"/>
  <c r="P119" i="40"/>
  <c r="E119" i="40"/>
  <c r="D119" i="40"/>
  <c r="P118" i="40"/>
  <c r="E118" i="40"/>
  <c r="D118" i="40"/>
  <c r="P117" i="40"/>
  <c r="E117" i="40"/>
  <c r="D117" i="40"/>
  <c r="P116" i="40"/>
  <c r="E116" i="40"/>
  <c r="D116" i="40"/>
  <c r="P115" i="40"/>
  <c r="E115" i="40"/>
  <c r="D115" i="40"/>
  <c r="P114" i="40"/>
  <c r="E114" i="40"/>
  <c r="D114" i="40"/>
  <c r="O117" i="40" l="1"/>
  <c r="M117" i="40" s="1"/>
  <c r="N117" i="40" s="1"/>
  <c r="O120" i="40"/>
  <c r="O115" i="40"/>
  <c r="M115" i="40" s="1"/>
  <c r="N115" i="40" s="1"/>
  <c r="O118" i="40"/>
  <c r="M118" i="40" s="1"/>
  <c r="O119" i="40"/>
  <c r="O116" i="40"/>
  <c r="M116" i="40" s="1"/>
  <c r="O114" i="40"/>
  <c r="M120" i="40" l="1"/>
  <c r="N120" i="40" s="1"/>
  <c r="M119" i="40"/>
  <c r="N119" i="40" s="1"/>
  <c r="N118" i="40"/>
  <c r="N116" i="40"/>
  <c r="M114" i="40"/>
  <c r="N114" i="40" s="1"/>
  <c r="P100" i="40" l="1"/>
  <c r="E100" i="40"/>
  <c r="D100" i="40"/>
  <c r="P99" i="40"/>
  <c r="E99" i="40"/>
  <c r="D99" i="40"/>
  <c r="P98" i="40"/>
  <c r="E98" i="40"/>
  <c r="D98" i="40"/>
  <c r="P97" i="40"/>
  <c r="E97" i="40"/>
  <c r="D97" i="40"/>
  <c r="P96" i="40"/>
  <c r="E96" i="40"/>
  <c r="D96" i="40"/>
  <c r="P95" i="40"/>
  <c r="E95" i="40"/>
  <c r="D95" i="40"/>
  <c r="P94" i="40"/>
  <c r="E94" i="40"/>
  <c r="D94" i="40"/>
  <c r="P93" i="40"/>
  <c r="E93" i="40"/>
  <c r="D93" i="40"/>
  <c r="P92" i="40"/>
  <c r="E92" i="40"/>
  <c r="D92" i="40"/>
  <c r="P91" i="40"/>
  <c r="E91" i="40"/>
  <c r="D91" i="40"/>
  <c r="P90" i="40"/>
  <c r="E90" i="40"/>
  <c r="D90" i="40"/>
  <c r="P89" i="40"/>
  <c r="E89" i="40"/>
  <c r="D89" i="40"/>
  <c r="P88" i="40"/>
  <c r="E88" i="40"/>
  <c r="D88" i="40"/>
  <c r="P87" i="40"/>
  <c r="E87" i="40"/>
  <c r="D87" i="40"/>
  <c r="P86" i="40"/>
  <c r="E86" i="40"/>
  <c r="D86" i="40"/>
  <c r="P85" i="40"/>
  <c r="E85" i="40"/>
  <c r="D85" i="40"/>
  <c r="P84" i="40"/>
  <c r="E84" i="40"/>
  <c r="D84" i="40"/>
  <c r="P83" i="40"/>
  <c r="E83" i="40"/>
  <c r="D83" i="40"/>
  <c r="P82" i="40"/>
  <c r="E82" i="40"/>
  <c r="D82" i="40"/>
  <c r="P113" i="40"/>
  <c r="E113" i="40"/>
  <c r="D113" i="40"/>
  <c r="P112" i="40"/>
  <c r="E112" i="40"/>
  <c r="D112" i="40"/>
  <c r="P111" i="40"/>
  <c r="E111" i="40"/>
  <c r="D111" i="40"/>
  <c r="P110" i="40"/>
  <c r="E110" i="40"/>
  <c r="D110" i="40"/>
  <c r="P109" i="40"/>
  <c r="E109" i="40"/>
  <c r="D109" i="40"/>
  <c r="P108" i="40"/>
  <c r="E108" i="40"/>
  <c r="D108" i="40"/>
  <c r="P107" i="40"/>
  <c r="E107" i="40"/>
  <c r="D107" i="40"/>
  <c r="P106" i="40"/>
  <c r="E106" i="40"/>
  <c r="D106" i="40"/>
  <c r="P105" i="40"/>
  <c r="E105" i="40"/>
  <c r="D105" i="40"/>
  <c r="P104" i="40"/>
  <c r="E104" i="40"/>
  <c r="D104" i="40"/>
  <c r="P103" i="40"/>
  <c r="E103" i="40"/>
  <c r="D103" i="40"/>
  <c r="P102" i="40"/>
  <c r="E102" i="40"/>
  <c r="D102" i="40"/>
  <c r="P101" i="40"/>
  <c r="E101" i="40"/>
  <c r="D101" i="40"/>
  <c r="P81" i="40"/>
  <c r="E81" i="40"/>
  <c r="D81" i="40"/>
  <c r="P80" i="40"/>
  <c r="E80" i="40"/>
  <c r="D80" i="40"/>
  <c r="P79" i="40"/>
  <c r="E79" i="40"/>
  <c r="D79" i="40"/>
  <c r="P78" i="40"/>
  <c r="E78" i="40"/>
  <c r="D78" i="40"/>
  <c r="E165" i="39"/>
  <c r="D165" i="39"/>
  <c r="E164" i="39"/>
  <c r="D164" i="39"/>
  <c r="E163" i="39"/>
  <c r="D163" i="39"/>
  <c r="E162" i="39"/>
  <c r="D162" i="39"/>
  <c r="E161" i="39"/>
  <c r="D161" i="39"/>
  <c r="E160" i="39"/>
  <c r="D160" i="39"/>
  <c r="E159" i="39"/>
  <c r="D159" i="39"/>
  <c r="E158" i="39"/>
  <c r="D158" i="39"/>
  <c r="E157" i="39"/>
  <c r="D157" i="39"/>
  <c r="E156" i="39"/>
  <c r="D156" i="39"/>
  <c r="E155" i="39"/>
  <c r="D155" i="39"/>
  <c r="E154" i="39"/>
  <c r="D154" i="39"/>
  <c r="E153" i="39"/>
  <c r="D153" i="39"/>
  <c r="E152" i="39"/>
  <c r="D152" i="39"/>
  <c r="E151" i="39"/>
  <c r="D151" i="39"/>
  <c r="E150" i="39"/>
  <c r="D150" i="39"/>
  <c r="E149" i="39"/>
  <c r="D149" i="39"/>
  <c r="E148" i="39"/>
  <c r="D148" i="39"/>
  <c r="E147" i="39"/>
  <c r="D147" i="39"/>
  <c r="E201" i="39"/>
  <c r="D201" i="39"/>
  <c r="E200" i="39"/>
  <c r="D200" i="39"/>
  <c r="E199" i="39"/>
  <c r="D199" i="39"/>
  <c r="E198" i="39"/>
  <c r="D198" i="39"/>
  <c r="E197" i="39"/>
  <c r="D197" i="39"/>
  <c r="E196" i="39"/>
  <c r="D196" i="39"/>
  <c r="E195" i="39"/>
  <c r="D195" i="39"/>
  <c r="E194" i="39"/>
  <c r="D194" i="39"/>
  <c r="E193" i="39"/>
  <c r="D193" i="39"/>
  <c r="E192" i="39"/>
  <c r="D192" i="39"/>
  <c r="E191" i="39"/>
  <c r="D191" i="39"/>
  <c r="E190" i="39"/>
  <c r="D190" i="39"/>
  <c r="E189" i="39"/>
  <c r="D189" i="39"/>
  <c r="E188" i="39"/>
  <c r="D188" i="39"/>
  <c r="E187" i="39"/>
  <c r="D187" i="39"/>
  <c r="E186" i="39"/>
  <c r="D186" i="39"/>
  <c r="E185" i="39"/>
  <c r="D185" i="39"/>
  <c r="E184" i="39"/>
  <c r="D184" i="39"/>
  <c r="E183" i="39"/>
  <c r="D183" i="39"/>
  <c r="E182" i="39"/>
  <c r="D182" i="39"/>
  <c r="E181" i="39"/>
  <c r="D181" i="39"/>
  <c r="E180" i="39"/>
  <c r="D180" i="39"/>
  <c r="P165" i="40"/>
  <c r="E165" i="40"/>
  <c r="D165" i="40"/>
  <c r="P164" i="40"/>
  <c r="E164" i="40"/>
  <c r="D164" i="40"/>
  <c r="P163" i="40"/>
  <c r="E163" i="40"/>
  <c r="D163" i="40"/>
  <c r="P162" i="40"/>
  <c r="E162" i="40"/>
  <c r="D162" i="40"/>
  <c r="P161" i="40"/>
  <c r="E161" i="40"/>
  <c r="D161" i="40"/>
  <c r="P160" i="40"/>
  <c r="E160" i="40"/>
  <c r="D160" i="40"/>
  <c r="P159" i="40"/>
  <c r="E159" i="40"/>
  <c r="D159" i="40"/>
  <c r="P158" i="40"/>
  <c r="E158" i="40"/>
  <c r="D158" i="40"/>
  <c r="P157" i="40"/>
  <c r="E157" i="40"/>
  <c r="D157" i="40"/>
  <c r="P156" i="40"/>
  <c r="E156" i="40"/>
  <c r="D156" i="40"/>
  <c r="P155" i="40"/>
  <c r="E155" i="40"/>
  <c r="D155" i="40"/>
  <c r="P183" i="40"/>
  <c r="E183" i="40"/>
  <c r="D183" i="40"/>
  <c r="P182" i="40"/>
  <c r="E182" i="40"/>
  <c r="D182" i="40"/>
  <c r="P181" i="40"/>
  <c r="E181" i="40"/>
  <c r="D181" i="40"/>
  <c r="P180" i="40"/>
  <c r="E180" i="40"/>
  <c r="D180" i="40"/>
  <c r="P179" i="40"/>
  <c r="E179" i="40"/>
  <c r="D179" i="40"/>
  <c r="P178" i="40"/>
  <c r="E178" i="40"/>
  <c r="D178" i="40"/>
  <c r="P177" i="40"/>
  <c r="E177" i="40"/>
  <c r="D177" i="40"/>
  <c r="P176" i="40"/>
  <c r="E176" i="40"/>
  <c r="D176" i="40"/>
  <c r="P175" i="40"/>
  <c r="E175" i="40"/>
  <c r="D175" i="40"/>
  <c r="P174" i="40"/>
  <c r="E174" i="40"/>
  <c r="D174" i="40"/>
  <c r="P173" i="40"/>
  <c r="E173" i="40"/>
  <c r="D173" i="40"/>
  <c r="P172" i="40"/>
  <c r="E172" i="40"/>
  <c r="D172" i="40"/>
  <c r="P171" i="40"/>
  <c r="E171" i="40"/>
  <c r="D171" i="40"/>
  <c r="P170" i="40"/>
  <c r="E170" i="40"/>
  <c r="D170" i="40"/>
  <c r="P169" i="40"/>
  <c r="E169" i="40"/>
  <c r="D169" i="40"/>
  <c r="P168" i="40"/>
  <c r="E168" i="40"/>
  <c r="D168" i="40"/>
  <c r="P167" i="40"/>
  <c r="E167" i="40"/>
  <c r="D167" i="40"/>
  <c r="P166" i="40"/>
  <c r="E166" i="40"/>
  <c r="D166" i="40"/>
  <c r="P154" i="40"/>
  <c r="E154" i="40"/>
  <c r="D154" i="40"/>
  <c r="P153" i="40"/>
  <c r="E153" i="40"/>
  <c r="D153" i="40"/>
  <c r="P152" i="40"/>
  <c r="E152" i="40"/>
  <c r="D152" i="40"/>
  <c r="P151" i="40"/>
  <c r="E151" i="40"/>
  <c r="D151" i="40"/>
  <c r="P150" i="40"/>
  <c r="E150" i="40"/>
  <c r="D150" i="40"/>
  <c r="P200" i="40"/>
  <c r="E200" i="40"/>
  <c r="D200" i="40"/>
  <c r="P199" i="40"/>
  <c r="E199" i="40"/>
  <c r="D199" i="40"/>
  <c r="P198" i="40"/>
  <c r="E198" i="40"/>
  <c r="D198" i="40"/>
  <c r="P197" i="40"/>
  <c r="E197" i="40"/>
  <c r="D197" i="40"/>
  <c r="P196" i="40"/>
  <c r="E196" i="40"/>
  <c r="D196" i="40"/>
  <c r="P195" i="40"/>
  <c r="E195" i="40"/>
  <c r="D195" i="40"/>
  <c r="P194" i="40"/>
  <c r="E194" i="40"/>
  <c r="D194" i="40"/>
  <c r="P193" i="40"/>
  <c r="E193" i="40"/>
  <c r="D193" i="40"/>
  <c r="P192" i="40"/>
  <c r="E192" i="40"/>
  <c r="D192" i="40"/>
  <c r="P191" i="40"/>
  <c r="E191" i="40"/>
  <c r="D191" i="40"/>
  <c r="P190" i="40"/>
  <c r="E190" i="40"/>
  <c r="D190" i="40"/>
  <c r="P189" i="40"/>
  <c r="E189" i="40"/>
  <c r="D189" i="40"/>
  <c r="P188" i="40"/>
  <c r="E188" i="40"/>
  <c r="D188" i="40"/>
  <c r="P187" i="40"/>
  <c r="E187" i="40"/>
  <c r="D187" i="40"/>
  <c r="P186" i="40"/>
  <c r="E186" i="40"/>
  <c r="D186" i="40"/>
  <c r="P185" i="40"/>
  <c r="E185" i="40"/>
  <c r="D185" i="40"/>
  <c r="P184" i="40"/>
  <c r="E184" i="40"/>
  <c r="D184" i="40"/>
  <c r="P293" i="40"/>
  <c r="E293" i="40"/>
  <c r="D293" i="40"/>
  <c r="P292" i="40"/>
  <c r="E292" i="40"/>
  <c r="D292" i="40"/>
  <c r="P291" i="40"/>
  <c r="E291" i="40"/>
  <c r="D291" i="40"/>
  <c r="P290" i="40"/>
  <c r="E290" i="40"/>
  <c r="D290" i="40"/>
  <c r="P289" i="40"/>
  <c r="E289" i="40"/>
  <c r="D289" i="40"/>
  <c r="P288" i="40"/>
  <c r="E288" i="40"/>
  <c r="D288" i="40"/>
  <c r="P287" i="40"/>
  <c r="E287" i="40"/>
  <c r="D287" i="40"/>
  <c r="P286" i="40"/>
  <c r="E286" i="40"/>
  <c r="D286" i="40"/>
  <c r="P285" i="40"/>
  <c r="E285" i="40"/>
  <c r="D285" i="40"/>
  <c r="P284" i="40"/>
  <c r="E284" i="40"/>
  <c r="D284" i="40"/>
  <c r="P283" i="40"/>
  <c r="E283" i="40"/>
  <c r="D283" i="40"/>
  <c r="P282" i="40"/>
  <c r="E282" i="40"/>
  <c r="D282" i="40"/>
  <c r="P210" i="40"/>
  <c r="E210" i="40"/>
  <c r="D210" i="40"/>
  <c r="P209" i="40"/>
  <c r="E209" i="40"/>
  <c r="D209" i="40"/>
  <c r="P208" i="40"/>
  <c r="E208" i="40"/>
  <c r="D208" i="40"/>
  <c r="P207" i="40"/>
  <c r="E207" i="40"/>
  <c r="D207" i="40"/>
  <c r="P206" i="40"/>
  <c r="E206" i="40"/>
  <c r="D206" i="40"/>
  <c r="P205" i="40"/>
  <c r="E205" i="40"/>
  <c r="D205" i="40"/>
  <c r="P204" i="40"/>
  <c r="E204" i="40"/>
  <c r="D204" i="40"/>
  <c r="P344" i="40"/>
  <c r="E344" i="40"/>
  <c r="D344" i="40"/>
  <c r="P343" i="40"/>
  <c r="E343" i="40"/>
  <c r="D343" i="40"/>
  <c r="P327" i="40"/>
  <c r="E327" i="40"/>
  <c r="D327" i="40"/>
  <c r="P326" i="40"/>
  <c r="E326" i="40"/>
  <c r="D326" i="40"/>
  <c r="P325" i="40"/>
  <c r="E325" i="40"/>
  <c r="D325" i="40"/>
  <c r="P294" i="40"/>
  <c r="E294" i="40"/>
  <c r="D294" i="40"/>
  <c r="P203" i="40"/>
  <c r="E203" i="40"/>
  <c r="D203" i="40"/>
  <c r="P202" i="40"/>
  <c r="E202" i="40"/>
  <c r="D202" i="40"/>
  <c r="P513" i="40"/>
  <c r="E513" i="40"/>
  <c r="D513" i="40"/>
  <c r="P478" i="40"/>
  <c r="E478" i="40"/>
  <c r="D478" i="40"/>
  <c r="P379" i="40"/>
  <c r="E379" i="40"/>
  <c r="D379" i="40"/>
  <c r="P378" i="40"/>
  <c r="E378" i="40"/>
  <c r="D378" i="40"/>
  <c r="P377" i="40"/>
  <c r="E377" i="40"/>
  <c r="D377" i="40"/>
  <c r="P376" i="40"/>
  <c r="E376" i="40"/>
  <c r="D376" i="40"/>
  <c r="P375" i="40"/>
  <c r="E375" i="40"/>
  <c r="D375" i="40"/>
  <c r="R180" i="39" l="1"/>
  <c r="P180" i="39" s="1"/>
  <c r="R182" i="39"/>
  <c r="P182" i="39" s="1"/>
  <c r="R186" i="39"/>
  <c r="O186" i="39" s="1"/>
  <c r="R188" i="39"/>
  <c r="O188" i="39" s="1"/>
  <c r="R190" i="39"/>
  <c r="P190" i="39" s="1"/>
  <c r="R192" i="39"/>
  <c r="P192" i="39" s="1"/>
  <c r="R196" i="39"/>
  <c r="P196" i="39" s="1"/>
  <c r="R198" i="39"/>
  <c r="O198" i="39" s="1"/>
  <c r="R200" i="39"/>
  <c r="O200" i="39" s="1"/>
  <c r="R181" i="39"/>
  <c r="O181" i="39" s="1"/>
  <c r="R183" i="39"/>
  <c r="O183" i="39" s="1"/>
  <c r="R185" i="39"/>
  <c r="P185" i="39" s="1"/>
  <c r="R189" i="39"/>
  <c r="O189" i="39" s="1"/>
  <c r="R193" i="39"/>
  <c r="P193" i="39" s="1"/>
  <c r="R195" i="39"/>
  <c r="P195" i="39" s="1"/>
  <c r="R199" i="39"/>
  <c r="O199" i="39" s="1"/>
  <c r="R201" i="39"/>
  <c r="P201" i="39" s="1"/>
  <c r="O186" i="40"/>
  <c r="M186" i="40" s="1"/>
  <c r="N186" i="40" s="1"/>
  <c r="O151" i="40"/>
  <c r="M151" i="40" s="1"/>
  <c r="N151" i="40" s="1"/>
  <c r="O170" i="40"/>
  <c r="M170" i="40" s="1"/>
  <c r="N170" i="40" s="1"/>
  <c r="O109" i="40"/>
  <c r="M109" i="40" s="1"/>
  <c r="N109" i="40" s="1"/>
  <c r="O96" i="40"/>
  <c r="M96" i="40" s="1"/>
  <c r="N96" i="40" s="1"/>
  <c r="O376" i="40"/>
  <c r="M376" i="40" s="1"/>
  <c r="O478" i="40"/>
  <c r="O209" i="40"/>
  <c r="M209" i="40" s="1"/>
  <c r="N209" i="40" s="1"/>
  <c r="O150" i="40"/>
  <c r="M150" i="40" s="1"/>
  <c r="N150" i="40" s="1"/>
  <c r="O177" i="40"/>
  <c r="M177" i="40" s="1"/>
  <c r="N177" i="40" s="1"/>
  <c r="O160" i="40"/>
  <c r="M160" i="40" s="1"/>
  <c r="N160" i="40" s="1"/>
  <c r="R163" i="39"/>
  <c r="P163" i="39" s="1"/>
  <c r="R151" i="39"/>
  <c r="P151" i="39" s="1"/>
  <c r="R159" i="39"/>
  <c r="P159" i="39" s="1"/>
  <c r="R165" i="39"/>
  <c r="P165" i="39" s="1"/>
  <c r="R148" i="39"/>
  <c r="O148" i="39" s="1"/>
  <c r="R150" i="39"/>
  <c r="P150" i="39" s="1"/>
  <c r="R154" i="39"/>
  <c r="P154" i="39" s="1"/>
  <c r="R156" i="39"/>
  <c r="O156" i="39" s="1"/>
  <c r="R158" i="39"/>
  <c r="P158" i="39" s="1"/>
  <c r="R162" i="39"/>
  <c r="O162" i="39" s="1"/>
  <c r="R164" i="39"/>
  <c r="O164" i="39" s="1"/>
  <c r="O78" i="40"/>
  <c r="O85" i="40"/>
  <c r="M85" i="40" s="1"/>
  <c r="O97" i="40"/>
  <c r="M97" i="40" s="1"/>
  <c r="O106" i="40"/>
  <c r="M106" i="40" s="1"/>
  <c r="O80" i="40"/>
  <c r="O111" i="40"/>
  <c r="M111" i="40" s="1"/>
  <c r="O82" i="40"/>
  <c r="O90" i="40"/>
  <c r="O103" i="40"/>
  <c r="O110" i="40"/>
  <c r="M110" i="40" s="1"/>
  <c r="O86" i="40"/>
  <c r="M86" i="40" s="1"/>
  <c r="O93" i="40"/>
  <c r="O98" i="40"/>
  <c r="M98" i="40" s="1"/>
  <c r="O79" i="40"/>
  <c r="M79" i="40" s="1"/>
  <c r="O81" i="40"/>
  <c r="M81" i="40" s="1"/>
  <c r="O91" i="40"/>
  <c r="O100" i="40"/>
  <c r="O99" i="40"/>
  <c r="O95" i="40"/>
  <c r="O94" i="40"/>
  <c r="O92" i="40"/>
  <c r="O89" i="40"/>
  <c r="O88" i="40"/>
  <c r="M88" i="40" s="1"/>
  <c r="O87" i="40"/>
  <c r="O84" i="40"/>
  <c r="O83" i="40"/>
  <c r="O113" i="40"/>
  <c r="M113" i="40" s="1"/>
  <c r="O112" i="40"/>
  <c r="O108" i="40"/>
  <c r="O107" i="40"/>
  <c r="O105" i="40"/>
  <c r="O104" i="40"/>
  <c r="O102" i="40"/>
  <c r="M102" i="40" s="1"/>
  <c r="O101" i="40"/>
  <c r="M101" i="40" s="1"/>
  <c r="O326" i="40"/>
  <c r="M326" i="40" s="1"/>
  <c r="O286" i="40"/>
  <c r="O187" i="40"/>
  <c r="M187" i="40" s="1"/>
  <c r="N187" i="40" s="1"/>
  <c r="O188" i="40"/>
  <c r="M188" i="40" s="1"/>
  <c r="N188" i="40" s="1"/>
  <c r="O199" i="40"/>
  <c r="M199" i="40" s="1"/>
  <c r="N199" i="40" s="1"/>
  <c r="O200" i="40"/>
  <c r="M200" i="40" s="1"/>
  <c r="N200" i="40" s="1"/>
  <c r="O152" i="40"/>
  <c r="M152" i="40" s="1"/>
  <c r="N152" i="40" s="1"/>
  <c r="O153" i="40"/>
  <c r="M153" i="40" s="1"/>
  <c r="N153" i="40" s="1"/>
  <c r="O175" i="40"/>
  <c r="O180" i="40"/>
  <c r="M180" i="40" s="1"/>
  <c r="N180" i="40" s="1"/>
  <c r="O155" i="40"/>
  <c r="M155" i="40" s="1"/>
  <c r="N155" i="40" s="1"/>
  <c r="O158" i="40"/>
  <c r="M158" i="40" s="1"/>
  <c r="N158" i="40" s="1"/>
  <c r="O163" i="40"/>
  <c r="M163" i="40" s="1"/>
  <c r="N163" i="40" s="1"/>
  <c r="R161" i="39"/>
  <c r="P161" i="39" s="1"/>
  <c r="R160" i="39"/>
  <c r="P160" i="39" s="1"/>
  <c r="R157" i="39"/>
  <c r="P157" i="39" s="1"/>
  <c r="R155" i="39"/>
  <c r="O155" i="39" s="1"/>
  <c r="R153" i="39"/>
  <c r="P153" i="39" s="1"/>
  <c r="R152" i="39"/>
  <c r="P152" i="39" s="1"/>
  <c r="R149" i="39"/>
  <c r="O149" i="39" s="1"/>
  <c r="R147" i="39"/>
  <c r="O147" i="39" s="1"/>
  <c r="R197" i="39"/>
  <c r="P197" i="39" s="1"/>
  <c r="R194" i="39"/>
  <c r="P194" i="39" s="1"/>
  <c r="R191" i="39"/>
  <c r="P191" i="39" s="1"/>
  <c r="R187" i="39"/>
  <c r="O187" i="39" s="1"/>
  <c r="R184" i="39"/>
  <c r="P184" i="39" s="1"/>
  <c r="O202" i="40"/>
  <c r="M202" i="40" s="1"/>
  <c r="N202" i="40" s="1"/>
  <c r="O325" i="40"/>
  <c r="O285" i="40"/>
  <c r="M285" i="40" s="1"/>
  <c r="O289" i="40"/>
  <c r="O293" i="40"/>
  <c r="O191" i="40"/>
  <c r="M191" i="40" s="1"/>
  <c r="O195" i="40"/>
  <c r="M195" i="40" s="1"/>
  <c r="O167" i="40"/>
  <c r="O183" i="40"/>
  <c r="O162" i="40"/>
  <c r="M162" i="40" s="1"/>
  <c r="O343" i="40"/>
  <c r="O206" i="40"/>
  <c r="M206" i="40" s="1"/>
  <c r="O210" i="40"/>
  <c r="M210" i="40" s="1"/>
  <c r="N210" i="40" s="1"/>
  <c r="O284" i="40"/>
  <c r="O288" i="40"/>
  <c r="M288" i="40" s="1"/>
  <c r="O190" i="40"/>
  <c r="M190" i="40" s="1"/>
  <c r="N190" i="40" s="1"/>
  <c r="O194" i="40"/>
  <c r="M194" i="40" s="1"/>
  <c r="O198" i="40"/>
  <c r="O178" i="40"/>
  <c r="M178" i="40" s="1"/>
  <c r="O375" i="40"/>
  <c r="O203" i="40"/>
  <c r="M203" i="40" s="1"/>
  <c r="N203" i="40" s="1"/>
  <c r="O327" i="40"/>
  <c r="O287" i="40"/>
  <c r="O290" i="40"/>
  <c r="M290" i="40" s="1"/>
  <c r="O291" i="40"/>
  <c r="M291" i="40" s="1"/>
  <c r="O184" i="40"/>
  <c r="M184" i="40" s="1"/>
  <c r="O185" i="40"/>
  <c r="M185" i="40" s="1"/>
  <c r="O189" i="40"/>
  <c r="O197" i="40"/>
  <c r="M197" i="40" s="1"/>
  <c r="N197" i="40" s="1"/>
  <c r="O169" i="40"/>
  <c r="M169" i="40" s="1"/>
  <c r="O172" i="40"/>
  <c r="O181" i="40"/>
  <c r="O159" i="40"/>
  <c r="M159" i="40" s="1"/>
  <c r="N159" i="40" s="1"/>
  <c r="O164" i="40"/>
  <c r="O165" i="40"/>
  <c r="M165" i="40" s="1"/>
  <c r="O161" i="40"/>
  <c r="O157" i="40"/>
  <c r="O156" i="40"/>
  <c r="M156" i="40" s="1"/>
  <c r="O182" i="40"/>
  <c r="O179" i="40"/>
  <c r="M179" i="40" s="1"/>
  <c r="N179" i="40" s="1"/>
  <c r="O176" i="40"/>
  <c r="O174" i="40"/>
  <c r="O173" i="40"/>
  <c r="O171" i="40"/>
  <c r="O168" i="40"/>
  <c r="O166" i="40"/>
  <c r="M166" i="40" s="1"/>
  <c r="O154" i="40"/>
  <c r="O196" i="40"/>
  <c r="O193" i="40"/>
  <c r="M193" i="40" s="1"/>
  <c r="O192" i="40"/>
  <c r="O292" i="40"/>
  <c r="O283" i="40"/>
  <c r="O282" i="40"/>
  <c r="O208" i="40"/>
  <c r="O207" i="40"/>
  <c r="O205" i="40"/>
  <c r="O204" i="40"/>
  <c r="O344" i="40"/>
  <c r="M344" i="40" s="1"/>
  <c r="O294" i="40"/>
  <c r="M294" i="40" s="1"/>
  <c r="O513" i="40"/>
  <c r="M513" i="40" s="1"/>
  <c r="O379" i="40"/>
  <c r="O378" i="40"/>
  <c r="O377" i="40"/>
  <c r="P181" i="39" l="1"/>
  <c r="Q181" i="39" s="1"/>
  <c r="O193" i="39"/>
  <c r="Q193" i="39" s="1"/>
  <c r="O182" i="39"/>
  <c r="Q182" i="39" s="1"/>
  <c r="O192" i="39"/>
  <c r="Q192" i="39" s="1"/>
  <c r="O180" i="39"/>
  <c r="Q180" i="39" s="1"/>
  <c r="P200" i="39"/>
  <c r="Q200" i="39" s="1"/>
  <c r="O190" i="39"/>
  <c r="Q190" i="39" s="1"/>
  <c r="P148" i="39"/>
  <c r="Q148" i="39" s="1"/>
  <c r="O163" i="39"/>
  <c r="Q163" i="39" s="1"/>
  <c r="P189" i="39"/>
  <c r="Q189" i="39" s="1"/>
  <c r="O201" i="39"/>
  <c r="Q201" i="39" s="1"/>
  <c r="O195" i="39"/>
  <c r="Q195" i="39" s="1"/>
  <c r="P156" i="39"/>
  <c r="Q156" i="39" s="1"/>
  <c r="P198" i="39"/>
  <c r="Q198" i="39" s="1"/>
  <c r="P186" i="39"/>
  <c r="Q186" i="39" s="1"/>
  <c r="O196" i="39"/>
  <c r="Q196" i="39" s="1"/>
  <c r="P164" i="39"/>
  <c r="Q164" i="39" s="1"/>
  <c r="P183" i="39"/>
  <c r="Q183" i="39" s="1"/>
  <c r="P162" i="39"/>
  <c r="Q162" i="39" s="1"/>
  <c r="P188" i="39"/>
  <c r="Q188" i="39" s="1"/>
  <c r="O158" i="39"/>
  <c r="Q158" i="39" s="1"/>
  <c r="O165" i="39"/>
  <c r="Q165" i="39" s="1"/>
  <c r="P199" i="39"/>
  <c r="Q199" i="39" s="1"/>
  <c r="O185" i="39"/>
  <c r="Q185" i="39" s="1"/>
  <c r="N326" i="40"/>
  <c r="N191" i="40"/>
  <c r="N376" i="40"/>
  <c r="M478" i="40"/>
  <c r="N478" i="40" s="1"/>
  <c r="M327" i="40"/>
  <c r="N327" i="40" s="1"/>
  <c r="N285" i="40"/>
  <c r="O150" i="39"/>
  <c r="Q150" i="39" s="1"/>
  <c r="O160" i="39"/>
  <c r="Q160" i="39" s="1"/>
  <c r="O151" i="39"/>
  <c r="Q151" i="39" s="1"/>
  <c r="O154" i="39"/>
  <c r="Q154" i="39" s="1"/>
  <c r="O159" i="39"/>
  <c r="Q159" i="39" s="1"/>
  <c r="M78" i="40"/>
  <c r="N78" i="40" s="1"/>
  <c r="N111" i="40"/>
  <c r="N85" i="40"/>
  <c r="N106" i="40"/>
  <c r="N110" i="40"/>
  <c r="N86" i="40"/>
  <c r="N97" i="40"/>
  <c r="N79" i="40"/>
  <c r="N81" i="40"/>
  <c r="M82" i="40"/>
  <c r="N82" i="40" s="1"/>
  <c r="N98" i="40"/>
  <c r="M93" i="40"/>
  <c r="N93" i="40" s="1"/>
  <c r="M103" i="40"/>
  <c r="N103" i="40" s="1"/>
  <c r="M80" i="40"/>
  <c r="N80" i="40" s="1"/>
  <c r="M90" i="40"/>
  <c r="N90" i="40" s="1"/>
  <c r="M100" i="40"/>
  <c r="N100" i="40" s="1"/>
  <c r="M107" i="40"/>
  <c r="N107" i="40" s="1"/>
  <c r="M91" i="40"/>
  <c r="N91" i="40" s="1"/>
  <c r="M99" i="40"/>
  <c r="N99" i="40" s="1"/>
  <c r="M95" i="40"/>
  <c r="N95" i="40" s="1"/>
  <c r="M94" i="40"/>
  <c r="N94" i="40" s="1"/>
  <c r="M92" i="40"/>
  <c r="N92" i="40" s="1"/>
  <c r="M89" i="40"/>
  <c r="N89" i="40" s="1"/>
  <c r="N88" i="40"/>
  <c r="M87" i="40"/>
  <c r="N87" i="40" s="1"/>
  <c r="M84" i="40"/>
  <c r="N84" i="40" s="1"/>
  <c r="M83" i="40"/>
  <c r="N83" i="40" s="1"/>
  <c r="N113" i="40"/>
  <c r="M112" i="40"/>
  <c r="N112" i="40" s="1"/>
  <c r="M108" i="40"/>
  <c r="N108" i="40" s="1"/>
  <c r="M105" i="40"/>
  <c r="N105" i="40" s="1"/>
  <c r="M104" i="40"/>
  <c r="N104" i="40" s="1"/>
  <c r="N102" i="40"/>
  <c r="N101" i="40"/>
  <c r="M325" i="40"/>
  <c r="N325" i="40" s="1"/>
  <c r="N291" i="40"/>
  <c r="M286" i="40"/>
  <c r="N286" i="40" s="1"/>
  <c r="N194" i="40"/>
  <c r="N290" i="40"/>
  <c r="M293" i="40"/>
  <c r="N293" i="40" s="1"/>
  <c r="M175" i="40"/>
  <c r="N175" i="40" s="1"/>
  <c r="N178" i="40"/>
  <c r="M183" i="40"/>
  <c r="N183" i="40" s="1"/>
  <c r="O161" i="39"/>
  <c r="Q161" i="39" s="1"/>
  <c r="O157" i="39"/>
  <c r="Q157" i="39" s="1"/>
  <c r="P155" i="39"/>
  <c r="Q155" i="39" s="1"/>
  <c r="O153" i="39"/>
  <c r="Q153" i="39" s="1"/>
  <c r="O152" i="39"/>
  <c r="Q152" i="39" s="1"/>
  <c r="P149" i="39"/>
  <c r="Q149" i="39" s="1"/>
  <c r="P147" i="39"/>
  <c r="Q147" i="39" s="1"/>
  <c r="O197" i="39"/>
  <c r="Q197" i="39" s="1"/>
  <c r="O194" i="39"/>
  <c r="Q194" i="39" s="1"/>
  <c r="O191" i="39"/>
  <c r="Q191" i="39" s="1"/>
  <c r="P187" i="39"/>
  <c r="Q187" i="39" s="1"/>
  <c r="O184" i="39"/>
  <c r="Q184" i="39" s="1"/>
  <c r="M375" i="40"/>
  <c r="N375" i="40" s="1"/>
  <c r="N206" i="40"/>
  <c r="M289" i="40"/>
  <c r="N289" i="40" s="1"/>
  <c r="M189" i="40"/>
  <c r="N189" i="40" s="1"/>
  <c r="M181" i="40"/>
  <c r="N181" i="40" s="1"/>
  <c r="N169" i="40"/>
  <c r="N184" i="40"/>
  <c r="N195" i="40"/>
  <c r="N185" i="40"/>
  <c r="N162" i="40"/>
  <c r="M287" i="40"/>
  <c r="N287" i="40" s="1"/>
  <c r="M343" i="40"/>
  <c r="N343" i="40" s="1"/>
  <c r="M284" i="40"/>
  <c r="N284" i="40" s="1"/>
  <c r="N288" i="40"/>
  <c r="M198" i="40"/>
  <c r="N198" i="40" s="1"/>
  <c r="M167" i="40"/>
  <c r="N167" i="40" s="1"/>
  <c r="M172" i="40"/>
  <c r="N172" i="40" s="1"/>
  <c r="M164" i="40"/>
  <c r="N164" i="40" s="1"/>
  <c r="N165" i="40"/>
  <c r="M161" i="40"/>
  <c r="N161" i="40" s="1"/>
  <c r="M157" i="40"/>
  <c r="N157" i="40" s="1"/>
  <c r="N156" i="40"/>
  <c r="M182" i="40"/>
  <c r="N182" i="40" s="1"/>
  <c r="M176" i="40"/>
  <c r="N176" i="40" s="1"/>
  <c r="M174" i="40"/>
  <c r="N174" i="40" s="1"/>
  <c r="M173" i="40"/>
  <c r="N173" i="40" s="1"/>
  <c r="M171" i="40"/>
  <c r="N171" i="40" s="1"/>
  <c r="M168" i="40"/>
  <c r="N168" i="40" s="1"/>
  <c r="N166" i="40"/>
  <c r="M154" i="40"/>
  <c r="N154" i="40" s="1"/>
  <c r="M196" i="40"/>
  <c r="N196" i="40" s="1"/>
  <c r="N193" i="40"/>
  <c r="M192" i="40"/>
  <c r="N192" i="40" s="1"/>
  <c r="M292" i="40"/>
  <c r="N292" i="40" s="1"/>
  <c r="M283" i="40"/>
  <c r="N283" i="40" s="1"/>
  <c r="M282" i="40"/>
  <c r="N282" i="40" s="1"/>
  <c r="M208" i="40"/>
  <c r="N208" i="40" s="1"/>
  <c r="M207" i="40"/>
  <c r="N207" i="40" s="1"/>
  <c r="M205" i="40"/>
  <c r="N205" i="40" s="1"/>
  <c r="M204" i="40"/>
  <c r="N204" i="40" s="1"/>
  <c r="N344" i="40"/>
  <c r="N294" i="40"/>
  <c r="N513" i="40"/>
  <c r="M379" i="40"/>
  <c r="N379" i="40" s="1"/>
  <c r="M378" i="40"/>
  <c r="N378" i="40" s="1"/>
  <c r="M377" i="40"/>
  <c r="N377" i="40" s="1"/>
  <c r="E15" i="39" l="1"/>
  <c r="D15" i="39"/>
  <c r="R15" i="39" l="1"/>
  <c r="P15" i="39" s="1"/>
  <c r="E62" i="39"/>
  <c r="D62" i="39"/>
  <c r="O15" i="39" l="1"/>
  <c r="Q15" i="39" s="1"/>
  <c r="R62" i="39"/>
  <c r="P62" i="39" s="1"/>
  <c r="E12" i="39"/>
  <c r="D12" i="39"/>
  <c r="O62" i="39" l="1"/>
  <c r="Q62" i="39" s="1"/>
  <c r="R12" i="39"/>
  <c r="O12" i="39" s="1"/>
  <c r="E84" i="39"/>
  <c r="D84" i="39"/>
  <c r="P12" i="39" l="1"/>
  <c r="Q12" i="39" s="1"/>
  <c r="R84" i="39"/>
  <c r="P84" i="39" s="1"/>
  <c r="E38" i="39"/>
  <c r="D38" i="39"/>
  <c r="R38" i="39" l="1"/>
  <c r="P38" i="39" s="1"/>
  <c r="O84" i="39"/>
  <c r="Q84" i="39" s="1"/>
  <c r="E71" i="39"/>
  <c r="D71" i="39"/>
  <c r="R71" i="39" l="1"/>
  <c r="O71" i="39" s="1"/>
  <c r="O38" i="39"/>
  <c r="Q38" i="39" s="1"/>
  <c r="P71" i="39" l="1"/>
  <c r="Q71" i="39" s="1"/>
  <c r="P13" i="40"/>
  <c r="E13" i="40"/>
  <c r="D13" i="40"/>
  <c r="P10" i="40"/>
  <c r="E10" i="40"/>
  <c r="D10" i="40"/>
  <c r="O10" i="40" l="1"/>
  <c r="M10" i="40" s="1"/>
  <c r="O13" i="40"/>
  <c r="M13" i="40" s="1"/>
  <c r="P30" i="40"/>
  <c r="E30" i="40"/>
  <c r="D30" i="40"/>
  <c r="P29" i="40"/>
  <c r="E29" i="40"/>
  <c r="D29" i="40"/>
  <c r="P28" i="40"/>
  <c r="E28" i="40"/>
  <c r="D28" i="40"/>
  <c r="O28" i="40" l="1"/>
  <c r="M28" i="40" s="1"/>
  <c r="N28" i="40" s="1"/>
  <c r="N10" i="40"/>
  <c r="N13" i="40"/>
  <c r="O29" i="40"/>
  <c r="M29" i="40" s="1"/>
  <c r="O30" i="40"/>
  <c r="D12" i="71"/>
  <c r="C12" i="71"/>
  <c r="D11" i="71"/>
  <c r="C11" i="71"/>
  <c r="D10" i="71"/>
  <c r="C10" i="71"/>
  <c r="I10" i="71" l="1"/>
  <c r="I12" i="71"/>
  <c r="I11" i="71"/>
  <c r="N29" i="40"/>
  <c r="M30" i="40"/>
  <c r="N30" i="40" s="1"/>
  <c r="P569" i="40"/>
  <c r="E569" i="40"/>
  <c r="D569" i="40"/>
  <c r="P528" i="40"/>
  <c r="E528" i="40"/>
  <c r="D528" i="40"/>
  <c r="P515" i="40"/>
  <c r="E515" i="40"/>
  <c r="D515" i="40"/>
  <c r="P514" i="40"/>
  <c r="E514" i="40"/>
  <c r="D514" i="40"/>
  <c r="P201" i="40"/>
  <c r="E201" i="40"/>
  <c r="D201" i="40"/>
  <c r="P149" i="40"/>
  <c r="E149" i="40"/>
  <c r="D149" i="40"/>
  <c r="P148" i="40"/>
  <c r="E148" i="40"/>
  <c r="D148" i="40"/>
  <c r="P55" i="40"/>
  <c r="E55" i="40"/>
  <c r="D55" i="40"/>
  <c r="P54" i="40"/>
  <c r="E54" i="40"/>
  <c r="D54" i="40"/>
  <c r="P53" i="40"/>
  <c r="E53" i="40"/>
  <c r="D53" i="40"/>
  <c r="P52" i="40"/>
  <c r="E52" i="40"/>
  <c r="D52" i="40"/>
  <c r="P51" i="40"/>
  <c r="E51" i="40"/>
  <c r="D51" i="40"/>
  <c r="P50" i="40"/>
  <c r="E50" i="40"/>
  <c r="D50" i="40"/>
  <c r="P49" i="40"/>
  <c r="E49" i="40"/>
  <c r="D49" i="40"/>
  <c r="P48" i="40"/>
  <c r="E48" i="40"/>
  <c r="D48" i="40"/>
  <c r="P47" i="40"/>
  <c r="E47" i="40"/>
  <c r="D47" i="40"/>
  <c r="P46" i="40"/>
  <c r="E46" i="40"/>
  <c r="D46" i="40"/>
  <c r="O149" i="40" l="1"/>
  <c r="M149" i="40" s="1"/>
  <c r="N149" i="40" s="1"/>
  <c r="O201" i="40"/>
  <c r="M201" i="40" s="1"/>
  <c r="O148" i="40"/>
  <c r="O515" i="40"/>
  <c r="M515" i="40" s="1"/>
  <c r="O569" i="40"/>
  <c r="N569" i="40" s="1"/>
  <c r="O50" i="40"/>
  <c r="M50" i="40" s="1"/>
  <c r="N50" i="40" s="1"/>
  <c r="O48" i="40"/>
  <c r="M48" i="40" s="1"/>
  <c r="N48" i="40" s="1"/>
  <c r="O514" i="40"/>
  <c r="O528" i="40"/>
  <c r="O55" i="40"/>
  <c r="M55" i="40" s="1"/>
  <c r="O54" i="40"/>
  <c r="O53" i="40"/>
  <c r="O52" i="40"/>
  <c r="M52" i="40" s="1"/>
  <c r="O51" i="40"/>
  <c r="O49" i="40"/>
  <c r="M49" i="40" s="1"/>
  <c r="O47" i="40"/>
  <c r="M47" i="40" s="1"/>
  <c r="N47" i="40" s="1"/>
  <c r="O46" i="40"/>
  <c r="E577" i="39"/>
  <c r="D577" i="39"/>
  <c r="E397" i="39"/>
  <c r="D397" i="39"/>
  <c r="E396" i="39"/>
  <c r="D396" i="39"/>
  <c r="E395" i="39"/>
  <c r="D395" i="39"/>
  <c r="E329" i="39"/>
  <c r="D329" i="39"/>
  <c r="E328" i="39"/>
  <c r="D328" i="39"/>
  <c r="E327" i="39"/>
  <c r="D327" i="39"/>
  <c r="E245" i="39"/>
  <c r="D245" i="39"/>
  <c r="E244" i="39"/>
  <c r="D244" i="39"/>
  <c r="E212" i="39"/>
  <c r="D212" i="39"/>
  <c r="E211" i="39"/>
  <c r="D211" i="39"/>
  <c r="E210" i="39"/>
  <c r="D210" i="39"/>
  <c r="E209" i="39"/>
  <c r="D209" i="39"/>
  <c r="E208" i="39"/>
  <c r="D208" i="39"/>
  <c r="E207" i="39"/>
  <c r="D207" i="39"/>
  <c r="E206" i="39"/>
  <c r="D206" i="39"/>
  <c r="E205" i="39"/>
  <c r="D205" i="39"/>
  <c r="E204" i="39"/>
  <c r="D204" i="39"/>
  <c r="E203" i="39"/>
  <c r="D203" i="39"/>
  <c r="E202" i="39"/>
  <c r="D202" i="39"/>
  <c r="E146" i="39"/>
  <c r="D146" i="39"/>
  <c r="E145" i="39"/>
  <c r="D145" i="39"/>
  <c r="E87" i="39"/>
  <c r="D87" i="39"/>
  <c r="E86" i="39"/>
  <c r="D86" i="39"/>
  <c r="E85" i="39"/>
  <c r="D85" i="39"/>
  <c r="E83" i="39"/>
  <c r="D83" i="39"/>
  <c r="E82" i="39"/>
  <c r="D82" i="39"/>
  <c r="E81" i="39"/>
  <c r="D81" i="39"/>
  <c r="E80" i="39"/>
  <c r="D80" i="39"/>
  <c r="E79" i="39"/>
  <c r="D79" i="39"/>
  <c r="E78" i="39"/>
  <c r="D78" i="39"/>
  <c r="M148" i="40" l="1"/>
  <c r="N148" i="40" s="1"/>
  <c r="N201" i="40"/>
  <c r="M569" i="40"/>
  <c r="N515" i="40"/>
  <c r="R81" i="39"/>
  <c r="P81" i="39" s="1"/>
  <c r="R87" i="39"/>
  <c r="O87" i="39" s="1"/>
  <c r="R205" i="39"/>
  <c r="P205" i="39" s="1"/>
  <c r="R207" i="39"/>
  <c r="O207" i="39" s="1"/>
  <c r="R245" i="39"/>
  <c r="P245" i="39" s="1"/>
  <c r="R327" i="39"/>
  <c r="O327" i="39" s="1"/>
  <c r="R329" i="39"/>
  <c r="P329" i="39" s="1"/>
  <c r="R396" i="39"/>
  <c r="O396" i="39" s="1"/>
  <c r="R79" i="39"/>
  <c r="P79" i="39" s="1"/>
  <c r="R80" i="39"/>
  <c r="P80" i="39" s="1"/>
  <c r="R206" i="39"/>
  <c r="P206" i="39" s="1"/>
  <c r="R208" i="39"/>
  <c r="O208" i="39" s="1"/>
  <c r="R212" i="39"/>
  <c r="P212" i="39" s="1"/>
  <c r="R244" i="39"/>
  <c r="P244" i="39" s="1"/>
  <c r="M514" i="40"/>
  <c r="N514" i="40" s="1"/>
  <c r="M528" i="40"/>
  <c r="N528" i="40" s="1"/>
  <c r="N55" i="40"/>
  <c r="M54" i="40"/>
  <c r="N54" i="40" s="1"/>
  <c r="M53" i="40"/>
  <c r="N53" i="40" s="1"/>
  <c r="N52" i="40"/>
  <c r="M51" i="40"/>
  <c r="N51" i="40" s="1"/>
  <c r="N49" i="40"/>
  <c r="M46" i="40"/>
  <c r="N46" i="40" s="1"/>
  <c r="R82" i="39"/>
  <c r="P82" i="39" s="1"/>
  <c r="R83" i="39"/>
  <c r="P83" i="39" s="1"/>
  <c r="R86" i="39"/>
  <c r="O86" i="39" s="1"/>
  <c r="R146" i="39"/>
  <c r="P146" i="39" s="1"/>
  <c r="R202" i="39"/>
  <c r="P202" i="39" s="1"/>
  <c r="R78" i="39"/>
  <c r="O78" i="39" s="1"/>
  <c r="R577" i="39"/>
  <c r="P577" i="39" s="1"/>
  <c r="R397" i="39"/>
  <c r="P397" i="39" s="1"/>
  <c r="R395" i="39"/>
  <c r="P395" i="39" s="1"/>
  <c r="R328" i="39"/>
  <c r="P328" i="39" s="1"/>
  <c r="R211" i="39"/>
  <c r="P211" i="39" s="1"/>
  <c r="R210" i="39"/>
  <c r="P210" i="39" s="1"/>
  <c r="R209" i="39"/>
  <c r="P209" i="39" s="1"/>
  <c r="R204" i="39"/>
  <c r="P204" i="39" s="1"/>
  <c r="R203" i="39"/>
  <c r="P203" i="39" s="1"/>
  <c r="R145" i="39"/>
  <c r="P145" i="39" s="1"/>
  <c r="R85" i="39"/>
  <c r="P85" i="39" s="1"/>
  <c r="E77" i="39"/>
  <c r="D77" i="39"/>
  <c r="P87" i="39" l="1"/>
  <c r="Q87" i="39" s="1"/>
  <c r="P327" i="39"/>
  <c r="Q327" i="39" s="1"/>
  <c r="O81" i="39"/>
  <c r="Q81" i="39" s="1"/>
  <c r="O79" i="39"/>
  <c r="Q79" i="39" s="1"/>
  <c r="O329" i="39"/>
  <c r="Q329" i="39" s="1"/>
  <c r="O244" i="39"/>
  <c r="Q244" i="39" s="1"/>
  <c r="O245" i="39"/>
  <c r="Q245" i="39" s="1"/>
  <c r="O212" i="39"/>
  <c r="Q212" i="39" s="1"/>
  <c r="P208" i="39"/>
  <c r="Q208" i="39" s="1"/>
  <c r="P207" i="39"/>
  <c r="Q207" i="39" s="1"/>
  <c r="O205" i="39"/>
  <c r="Q205" i="39" s="1"/>
  <c r="P396" i="39"/>
  <c r="Q396" i="39" s="1"/>
  <c r="O206" i="39"/>
  <c r="Q206" i="39" s="1"/>
  <c r="O146" i="39"/>
  <c r="Q146" i="39" s="1"/>
  <c r="O80" i="39"/>
  <c r="Q80" i="39" s="1"/>
  <c r="P86" i="39"/>
  <c r="Q86" i="39" s="1"/>
  <c r="O83" i="39"/>
  <c r="Q83" i="39" s="1"/>
  <c r="O82" i="39"/>
  <c r="Q82" i="39" s="1"/>
  <c r="O202" i="39"/>
  <c r="Q202" i="39" s="1"/>
  <c r="P78" i="39"/>
  <c r="Q78" i="39" s="1"/>
  <c r="O577" i="39"/>
  <c r="Q577" i="39" s="1"/>
  <c r="O397" i="39"/>
  <c r="Q397" i="39" s="1"/>
  <c r="O395" i="39"/>
  <c r="Q395" i="39" s="1"/>
  <c r="O328" i="39"/>
  <c r="Q328" i="39" s="1"/>
  <c r="O211" i="39"/>
  <c r="Q211" i="39" s="1"/>
  <c r="O210" i="39"/>
  <c r="Q210" i="39" s="1"/>
  <c r="O209" i="39"/>
  <c r="Q209" i="39" s="1"/>
  <c r="O204" i="39"/>
  <c r="Q204" i="39" s="1"/>
  <c r="O203" i="39"/>
  <c r="Q203" i="39" s="1"/>
  <c r="O145" i="39"/>
  <c r="Q145" i="39" s="1"/>
  <c r="O85" i="39"/>
  <c r="Q85" i="39" s="1"/>
  <c r="R77" i="39"/>
  <c r="P77" i="39" s="1"/>
  <c r="P45" i="40"/>
  <c r="E45" i="40"/>
  <c r="D45" i="40"/>
  <c r="P44" i="40"/>
  <c r="E44" i="40"/>
  <c r="D44" i="40"/>
  <c r="P43" i="40"/>
  <c r="E43" i="40"/>
  <c r="D43" i="40"/>
  <c r="P42" i="40"/>
  <c r="E42" i="40"/>
  <c r="D42" i="40"/>
  <c r="P41" i="40"/>
  <c r="E41" i="40"/>
  <c r="D41" i="40"/>
  <c r="P40" i="40"/>
  <c r="E40" i="40"/>
  <c r="D40" i="40"/>
  <c r="P39" i="40"/>
  <c r="E39" i="40"/>
  <c r="D39" i="40"/>
  <c r="P38" i="40"/>
  <c r="E38" i="40"/>
  <c r="D38" i="40"/>
  <c r="O77" i="39" l="1"/>
  <c r="Q77" i="39" s="1"/>
  <c r="O41" i="40"/>
  <c r="M41" i="40" s="1"/>
  <c r="N41" i="40" s="1"/>
  <c r="O39" i="40"/>
  <c r="M39" i="40" s="1"/>
  <c r="N39" i="40" s="1"/>
  <c r="O43" i="40"/>
  <c r="M43" i="40" s="1"/>
  <c r="N43" i="40" s="1"/>
  <c r="O45" i="40"/>
  <c r="O40" i="40"/>
  <c r="O44" i="40"/>
  <c r="M44" i="40" s="1"/>
  <c r="O42" i="40"/>
  <c r="O38" i="40"/>
  <c r="P37" i="40"/>
  <c r="E37" i="40"/>
  <c r="D37" i="40"/>
  <c r="P36" i="40"/>
  <c r="E36" i="40"/>
  <c r="D36" i="40"/>
  <c r="P35" i="40"/>
  <c r="E35" i="40"/>
  <c r="D35" i="40"/>
  <c r="P34" i="40"/>
  <c r="E34" i="40"/>
  <c r="D34" i="40"/>
  <c r="P33" i="40"/>
  <c r="E33" i="40"/>
  <c r="D33" i="40"/>
  <c r="P32" i="40"/>
  <c r="E32" i="40"/>
  <c r="D32" i="40"/>
  <c r="P31" i="40"/>
  <c r="E31" i="40"/>
  <c r="D31" i="40"/>
  <c r="O37" i="40" l="1"/>
  <c r="M37" i="40" s="1"/>
  <c r="N37" i="40" s="1"/>
  <c r="O35" i="40"/>
  <c r="M35" i="40" s="1"/>
  <c r="N35" i="40" s="1"/>
  <c r="N44" i="40"/>
  <c r="M40" i="40"/>
  <c r="N40" i="40" s="1"/>
  <c r="M45" i="40"/>
  <c r="N45" i="40" s="1"/>
  <c r="M42" i="40"/>
  <c r="N42" i="40" s="1"/>
  <c r="M38" i="40"/>
  <c r="N38" i="40" s="1"/>
  <c r="O32" i="40"/>
  <c r="O36" i="40"/>
  <c r="O33" i="40"/>
  <c r="O34" i="40"/>
  <c r="M34" i="40" s="1"/>
  <c r="O31" i="40"/>
  <c r="E64" i="39"/>
  <c r="D64" i="39"/>
  <c r="E63" i="39"/>
  <c r="D63" i="39"/>
  <c r="E61" i="39"/>
  <c r="D61" i="39"/>
  <c r="E60" i="39"/>
  <c r="D60" i="39"/>
  <c r="E59" i="39"/>
  <c r="D59" i="39"/>
  <c r="E58" i="39"/>
  <c r="D58" i="39"/>
  <c r="E57" i="39"/>
  <c r="D57" i="39"/>
  <c r="E56" i="39"/>
  <c r="D56" i="39"/>
  <c r="E55" i="39"/>
  <c r="D55" i="39"/>
  <c r="E54" i="39"/>
  <c r="D54" i="39"/>
  <c r="E53" i="39"/>
  <c r="D53" i="39"/>
  <c r="E76" i="39"/>
  <c r="D76" i="39"/>
  <c r="E75" i="39"/>
  <c r="D75" i="39"/>
  <c r="E74" i="39"/>
  <c r="D74" i="39"/>
  <c r="E73" i="39"/>
  <c r="D73" i="39"/>
  <c r="E72" i="39"/>
  <c r="D72" i="39"/>
  <c r="E70" i="39"/>
  <c r="D70" i="39"/>
  <c r="E69" i="39"/>
  <c r="D69" i="39"/>
  <c r="E68" i="39"/>
  <c r="D68" i="39"/>
  <c r="E67" i="39"/>
  <c r="D67" i="39"/>
  <c r="E66" i="39"/>
  <c r="D66" i="39"/>
  <c r="E65" i="39"/>
  <c r="D65" i="39"/>
  <c r="R55" i="39" l="1"/>
  <c r="O55" i="39" s="1"/>
  <c r="R64" i="39"/>
  <c r="O64" i="39" s="1"/>
  <c r="M36" i="40"/>
  <c r="N36" i="40" s="1"/>
  <c r="M32" i="40"/>
  <c r="N32" i="40" s="1"/>
  <c r="M33" i="40"/>
  <c r="N33" i="40" s="1"/>
  <c r="N34" i="40"/>
  <c r="M31" i="40"/>
  <c r="N31" i="40" s="1"/>
  <c r="R69" i="39"/>
  <c r="P69" i="39" s="1"/>
  <c r="R76" i="39"/>
  <c r="P76" i="39" s="1"/>
  <c r="R58" i="39"/>
  <c r="P58" i="39" s="1"/>
  <c r="R63" i="39"/>
  <c r="O63" i="39" s="1"/>
  <c r="R67" i="39"/>
  <c r="O67" i="39" s="1"/>
  <c r="R75" i="39"/>
  <c r="O75" i="39" s="1"/>
  <c r="R74" i="39"/>
  <c r="P74" i="39" s="1"/>
  <c r="R73" i="39"/>
  <c r="O73" i="39" s="1"/>
  <c r="R70" i="39"/>
  <c r="O70" i="39" s="1"/>
  <c r="R68" i="39"/>
  <c r="O68" i="39" s="1"/>
  <c r="R66" i="39"/>
  <c r="P66" i="39" s="1"/>
  <c r="R61" i="39"/>
  <c r="P61" i="39" s="1"/>
  <c r="R60" i="39"/>
  <c r="O60" i="39" s="1"/>
  <c r="R59" i="39"/>
  <c r="P59" i="39" s="1"/>
  <c r="R57" i="39"/>
  <c r="P57" i="39" s="1"/>
  <c r="R56" i="39"/>
  <c r="P56" i="39" s="1"/>
  <c r="R54" i="39"/>
  <c r="P54" i="39" s="1"/>
  <c r="R53" i="39"/>
  <c r="P53" i="39" s="1"/>
  <c r="R72" i="39"/>
  <c r="P72" i="39" s="1"/>
  <c r="R65" i="39"/>
  <c r="P65" i="39" s="1"/>
  <c r="P67" i="39" l="1"/>
  <c r="Q67" i="39" s="1"/>
  <c r="O69" i="39"/>
  <c r="Q69" i="39" s="1"/>
  <c r="O76" i="39"/>
  <c r="Q76" i="39" s="1"/>
  <c r="P55" i="39"/>
  <c r="Q55" i="39" s="1"/>
  <c r="P64" i="39"/>
  <c r="Q64" i="39" s="1"/>
  <c r="P63" i="39"/>
  <c r="Q63" i="39" s="1"/>
  <c r="O58" i="39"/>
  <c r="Q58" i="39" s="1"/>
  <c r="P75" i="39"/>
  <c r="Q75" i="39" s="1"/>
  <c r="O74" i="39"/>
  <c r="Q74" i="39" s="1"/>
  <c r="P73" i="39"/>
  <c r="Q73" i="39" s="1"/>
  <c r="P70" i="39"/>
  <c r="Q70" i="39" s="1"/>
  <c r="P68" i="39"/>
  <c r="Q68" i="39" s="1"/>
  <c r="O66" i="39"/>
  <c r="Q66" i="39" s="1"/>
  <c r="O61" i="39"/>
  <c r="Q61" i="39" s="1"/>
  <c r="P60" i="39"/>
  <c r="Q60" i="39" s="1"/>
  <c r="O59" i="39"/>
  <c r="Q59" i="39" s="1"/>
  <c r="O57" i="39"/>
  <c r="Q57" i="39" s="1"/>
  <c r="O56" i="39"/>
  <c r="Q56" i="39" s="1"/>
  <c r="O54" i="39"/>
  <c r="Q54" i="39" s="1"/>
  <c r="O53" i="39"/>
  <c r="Q53" i="39" s="1"/>
  <c r="O72" i="39"/>
  <c r="Q72" i="39" s="1"/>
  <c r="O65" i="39"/>
  <c r="Q65" i="39" s="1"/>
  <c r="M13" i="82" l="1"/>
  <c r="E13" i="82"/>
  <c r="D13" i="82"/>
  <c r="O13" i="82" l="1"/>
  <c r="M56" i="76"/>
  <c r="E56" i="76"/>
  <c r="D56" i="76"/>
  <c r="M19" i="76"/>
  <c r="E19" i="76"/>
  <c r="D19" i="76"/>
  <c r="M12" i="76"/>
  <c r="E12" i="76"/>
  <c r="D12" i="76"/>
  <c r="M11" i="76"/>
  <c r="E11" i="76"/>
  <c r="D11" i="76"/>
  <c r="M10" i="76"/>
  <c r="E10" i="76"/>
  <c r="D10" i="76"/>
  <c r="E37" i="39"/>
  <c r="D37" i="39"/>
  <c r="E36" i="39"/>
  <c r="D36" i="39"/>
  <c r="E34" i="39"/>
  <c r="D34" i="39"/>
  <c r="E33" i="39"/>
  <c r="D33" i="39"/>
  <c r="E32" i="39"/>
  <c r="D32" i="39"/>
  <c r="E31" i="39"/>
  <c r="D31" i="39"/>
  <c r="E30" i="39"/>
  <c r="D30" i="39"/>
  <c r="E29" i="39"/>
  <c r="D29" i="39"/>
  <c r="E28" i="39"/>
  <c r="D28" i="39"/>
  <c r="E27" i="39"/>
  <c r="D27" i="39"/>
  <c r="E26" i="39"/>
  <c r="D26" i="39"/>
  <c r="E25" i="39"/>
  <c r="D25" i="39"/>
  <c r="E48" i="39"/>
  <c r="D48" i="39"/>
  <c r="E47" i="39"/>
  <c r="D47" i="39"/>
  <c r="E46" i="39"/>
  <c r="D46" i="39"/>
  <c r="E45" i="39"/>
  <c r="D45" i="39"/>
  <c r="E44" i="39"/>
  <c r="D44" i="39"/>
  <c r="E43" i="39"/>
  <c r="D43" i="39"/>
  <c r="E42" i="39"/>
  <c r="D42" i="39"/>
  <c r="E41" i="39"/>
  <c r="D41" i="39"/>
  <c r="E40" i="39"/>
  <c r="D40" i="39"/>
  <c r="E39" i="39"/>
  <c r="D39" i="39"/>
  <c r="E35" i="39"/>
  <c r="D35" i="39"/>
  <c r="E24" i="39"/>
  <c r="D24" i="39"/>
  <c r="E23" i="39"/>
  <c r="D23" i="39"/>
  <c r="E22" i="39"/>
  <c r="D22" i="39"/>
  <c r="E21" i="39"/>
  <c r="D21" i="39"/>
  <c r="E20" i="39"/>
  <c r="D20" i="39"/>
  <c r="E19" i="39"/>
  <c r="D19" i="39"/>
  <c r="E18" i="39"/>
  <c r="D18" i="39"/>
  <c r="E17" i="39"/>
  <c r="D17" i="39"/>
  <c r="E16" i="39"/>
  <c r="D16" i="39"/>
  <c r="E14" i="39"/>
  <c r="D14" i="39"/>
  <c r="E13" i="39"/>
  <c r="D13" i="39"/>
  <c r="E11" i="39"/>
  <c r="D11" i="39"/>
  <c r="E10" i="39"/>
  <c r="D10" i="39"/>
  <c r="M12" i="82"/>
  <c r="E12" i="82"/>
  <c r="D12" i="82"/>
  <c r="M11" i="82"/>
  <c r="E11" i="82"/>
  <c r="D11" i="82"/>
  <c r="M10" i="82"/>
  <c r="E10" i="82"/>
  <c r="D10" i="82"/>
  <c r="E52" i="39"/>
  <c r="D52" i="39"/>
  <c r="E51" i="39"/>
  <c r="D51" i="39"/>
  <c r="E50" i="39"/>
  <c r="D50" i="39"/>
  <c r="E49" i="39"/>
  <c r="D49" i="39"/>
  <c r="R37" i="39" l="1"/>
  <c r="O37" i="39" s="1"/>
  <c r="O10" i="82"/>
  <c r="O11" i="82"/>
  <c r="O56" i="76"/>
  <c r="O19" i="76"/>
  <c r="O12" i="76"/>
  <c r="O11" i="76"/>
  <c r="O10" i="76"/>
  <c r="R36" i="39"/>
  <c r="P36" i="39" s="1"/>
  <c r="R34" i="39"/>
  <c r="P34" i="39" s="1"/>
  <c r="R33" i="39"/>
  <c r="O33" i="39" s="1"/>
  <c r="R32" i="39"/>
  <c r="O32" i="39" s="1"/>
  <c r="R31" i="39"/>
  <c r="O31" i="39" s="1"/>
  <c r="R29" i="39"/>
  <c r="O29" i="39" s="1"/>
  <c r="R30" i="39"/>
  <c r="P30" i="39" s="1"/>
  <c r="R28" i="39"/>
  <c r="O28" i="39" s="1"/>
  <c r="R27" i="39"/>
  <c r="O27" i="39" s="1"/>
  <c r="R26" i="39"/>
  <c r="O26" i="39" s="1"/>
  <c r="R25" i="39"/>
  <c r="O25" i="39" s="1"/>
  <c r="R48" i="39"/>
  <c r="O48" i="39" s="1"/>
  <c r="R47" i="39"/>
  <c r="O47" i="39" s="1"/>
  <c r="R46" i="39"/>
  <c r="P46" i="39" s="1"/>
  <c r="R45" i="39"/>
  <c r="P45" i="39" s="1"/>
  <c r="R43" i="39"/>
  <c r="P43" i="39" s="1"/>
  <c r="R44" i="39"/>
  <c r="P44" i="39" s="1"/>
  <c r="R41" i="39"/>
  <c r="O41" i="39" s="1"/>
  <c r="R42" i="39"/>
  <c r="P42" i="39" s="1"/>
  <c r="R39" i="39"/>
  <c r="O39" i="39" s="1"/>
  <c r="R40" i="39"/>
  <c r="P40" i="39" s="1"/>
  <c r="R35" i="39"/>
  <c r="O35" i="39" s="1"/>
  <c r="R24" i="39"/>
  <c r="O24" i="39" s="1"/>
  <c r="R23" i="39"/>
  <c r="P23" i="39" s="1"/>
  <c r="R22" i="39"/>
  <c r="P22" i="39" s="1"/>
  <c r="R21" i="39"/>
  <c r="P21" i="39" s="1"/>
  <c r="R19" i="39"/>
  <c r="O19" i="39" s="1"/>
  <c r="R20" i="39"/>
  <c r="P20" i="39" s="1"/>
  <c r="R18" i="39"/>
  <c r="P18" i="39" s="1"/>
  <c r="R16" i="39"/>
  <c r="P16" i="39" s="1"/>
  <c r="R17" i="39"/>
  <c r="P17" i="39" s="1"/>
  <c r="R14" i="39"/>
  <c r="P14" i="39" s="1"/>
  <c r="R13" i="39"/>
  <c r="O13" i="39" s="1"/>
  <c r="R10" i="39"/>
  <c r="O10" i="39" s="1"/>
  <c r="R11" i="39"/>
  <c r="P11" i="39" s="1"/>
  <c r="R52" i="39"/>
  <c r="P52" i="39" s="1"/>
  <c r="R51" i="39"/>
  <c r="O51" i="39" s="1"/>
  <c r="O12" i="82"/>
  <c r="R50" i="39"/>
  <c r="P50" i="39" s="1"/>
  <c r="R49" i="39"/>
  <c r="P49" i="39" s="1"/>
  <c r="P27" i="40"/>
  <c r="E27" i="40"/>
  <c r="D27" i="40"/>
  <c r="P26" i="40"/>
  <c r="E26" i="40"/>
  <c r="D26" i="40"/>
  <c r="P37" i="39" l="1"/>
  <c r="Q37" i="39" s="1"/>
  <c r="O26" i="40"/>
  <c r="M26" i="40" s="1"/>
  <c r="N26" i="40" s="1"/>
  <c r="O27" i="40"/>
  <c r="M27" i="40" s="1"/>
  <c r="N27" i="40" s="1"/>
  <c r="O36" i="39"/>
  <c r="Q36" i="39" s="1"/>
  <c r="P33" i="39"/>
  <c r="Q33" i="39" s="1"/>
  <c r="O34" i="39"/>
  <c r="Q34" i="39" s="1"/>
  <c r="P32" i="39"/>
  <c r="Q32" i="39" s="1"/>
  <c r="P31" i="39"/>
  <c r="Q31" i="39" s="1"/>
  <c r="P29" i="39"/>
  <c r="Q29" i="39" s="1"/>
  <c r="P28" i="39"/>
  <c r="Q28" i="39" s="1"/>
  <c r="O30" i="39"/>
  <c r="Q30" i="39" s="1"/>
  <c r="P27" i="39"/>
  <c r="Q27" i="39" s="1"/>
  <c r="P26" i="39"/>
  <c r="Q26" i="39" s="1"/>
  <c r="P25" i="39"/>
  <c r="Q25" i="39" s="1"/>
  <c r="P48" i="39"/>
  <c r="Q48" i="39" s="1"/>
  <c r="P47" i="39"/>
  <c r="Q47" i="39" s="1"/>
  <c r="O45" i="39"/>
  <c r="Q45" i="39" s="1"/>
  <c r="O46" i="39"/>
  <c r="Q46" i="39" s="1"/>
  <c r="O43" i="39"/>
  <c r="Q43" i="39" s="1"/>
  <c r="O44" i="39"/>
  <c r="Q44" i="39" s="1"/>
  <c r="P41" i="39"/>
  <c r="Q41" i="39" s="1"/>
  <c r="O42" i="39"/>
  <c r="Q42" i="39" s="1"/>
  <c r="P35" i="39"/>
  <c r="Q35" i="39" s="1"/>
  <c r="P39" i="39"/>
  <c r="Q39" i="39" s="1"/>
  <c r="O40" i="39"/>
  <c r="Q40" i="39" s="1"/>
  <c r="P24" i="39"/>
  <c r="Q24" i="39" s="1"/>
  <c r="O23" i="39"/>
  <c r="Q23" i="39" s="1"/>
  <c r="O22" i="39"/>
  <c r="Q22" i="39" s="1"/>
  <c r="P19" i="39"/>
  <c r="Q19" i="39" s="1"/>
  <c r="O20" i="39"/>
  <c r="Q20" i="39" s="1"/>
  <c r="O14" i="39"/>
  <c r="Q14" i="39" s="1"/>
  <c r="O21" i="39"/>
  <c r="Q21" i="39" s="1"/>
  <c r="O18" i="39"/>
  <c r="Q18" i="39" s="1"/>
  <c r="O16" i="39"/>
  <c r="Q16" i="39" s="1"/>
  <c r="P10" i="39"/>
  <c r="Q10" i="39" s="1"/>
  <c r="O17" i="39"/>
  <c r="Q17" i="39" s="1"/>
  <c r="P13" i="39"/>
  <c r="Q13" i="39" s="1"/>
  <c r="O11" i="39"/>
  <c r="Q11" i="39" s="1"/>
  <c r="O52" i="39"/>
  <c r="Q52" i="39" s="1"/>
  <c r="P51" i="39"/>
  <c r="Q51" i="39" s="1"/>
  <c r="O50" i="39"/>
  <c r="Q50" i="39" s="1"/>
  <c r="O49" i="39"/>
  <c r="Q49" i="39" s="1"/>
  <c r="P25" i="40"/>
  <c r="E25" i="40"/>
  <c r="D25" i="40"/>
  <c r="O25" i="40" l="1"/>
  <c r="M25" i="40" s="1"/>
  <c r="N25" i="40" s="1"/>
  <c r="P24" i="40" l="1"/>
  <c r="E24" i="40"/>
  <c r="D24" i="40"/>
  <c r="O24" i="40" l="1"/>
  <c r="M24" i="40" s="1"/>
  <c r="N24" i="40" s="1"/>
  <c r="I122" i="78"/>
  <c r="G122" i="78"/>
  <c r="E122" i="78"/>
  <c r="C122" i="78"/>
  <c r="I121" i="78"/>
  <c r="G121" i="78"/>
  <c r="E121" i="78"/>
  <c r="C121" i="78"/>
  <c r="I120" i="78"/>
  <c r="G120" i="78"/>
  <c r="E120" i="78"/>
  <c r="C120" i="78"/>
  <c r="I119" i="78"/>
  <c r="G119" i="78"/>
  <c r="E119" i="78"/>
  <c r="C119" i="78"/>
  <c r="I118" i="78"/>
  <c r="G118" i="78"/>
  <c r="E118" i="78"/>
  <c r="C118" i="78"/>
  <c r="I117" i="78"/>
  <c r="G117" i="78"/>
  <c r="E117" i="78"/>
  <c r="C117" i="78"/>
  <c r="I116" i="78"/>
  <c r="G116" i="78"/>
  <c r="E116" i="78"/>
  <c r="C116" i="78"/>
  <c r="I115" i="78"/>
  <c r="G115" i="78"/>
  <c r="E115" i="78"/>
  <c r="C115" i="78"/>
  <c r="I114" i="78"/>
  <c r="G114" i="78"/>
  <c r="E114" i="78"/>
  <c r="C114" i="78"/>
  <c r="I113" i="78"/>
  <c r="G113" i="78"/>
  <c r="E113" i="78"/>
  <c r="C113" i="78"/>
  <c r="I112" i="78"/>
  <c r="G112" i="78"/>
  <c r="E112" i="78"/>
  <c r="C112" i="78"/>
  <c r="I111" i="78"/>
  <c r="G111" i="78"/>
  <c r="E111" i="78"/>
  <c r="C111" i="78"/>
  <c r="I110" i="78"/>
  <c r="G110" i="78"/>
  <c r="E110" i="78"/>
  <c r="C110" i="78"/>
  <c r="I109" i="78"/>
  <c r="G109" i="78"/>
  <c r="E109" i="78"/>
  <c r="C109" i="78"/>
  <c r="I108" i="78"/>
  <c r="G108" i="78"/>
  <c r="E108" i="78"/>
  <c r="C108" i="78"/>
  <c r="I107" i="78"/>
  <c r="G107" i="78"/>
  <c r="E107" i="78"/>
  <c r="C107" i="78"/>
  <c r="I106" i="78"/>
  <c r="G106" i="78"/>
  <c r="E106" i="78"/>
  <c r="C106" i="78"/>
  <c r="I105" i="78"/>
  <c r="G105" i="78"/>
  <c r="E105" i="78"/>
  <c r="C105" i="78"/>
  <c r="I104" i="78"/>
  <c r="G104" i="78"/>
  <c r="E104" i="78"/>
  <c r="C104" i="78"/>
  <c r="I103" i="78"/>
  <c r="G103" i="78"/>
  <c r="E103" i="78"/>
  <c r="C103" i="78"/>
  <c r="I102" i="78"/>
  <c r="G102" i="78"/>
  <c r="E102" i="78"/>
  <c r="C102" i="78"/>
  <c r="I101" i="78"/>
  <c r="G101" i="78"/>
  <c r="E101" i="78"/>
  <c r="C101" i="78"/>
  <c r="I100" i="78"/>
  <c r="G100" i="78"/>
  <c r="E100" i="78"/>
  <c r="C100" i="78"/>
  <c r="I99" i="78"/>
  <c r="G99" i="78"/>
  <c r="E99" i="78"/>
  <c r="C99" i="78"/>
  <c r="I98" i="78"/>
  <c r="G98" i="78"/>
  <c r="E98" i="78"/>
  <c r="C98" i="78"/>
  <c r="I97" i="78"/>
  <c r="G97" i="78"/>
  <c r="E97" i="78"/>
  <c r="C97" i="78"/>
  <c r="I96" i="78"/>
  <c r="G96" i="78"/>
  <c r="E96" i="78"/>
  <c r="C96" i="78"/>
  <c r="I95" i="78"/>
  <c r="G95" i="78"/>
  <c r="E95" i="78"/>
  <c r="C95" i="78"/>
  <c r="I94" i="78"/>
  <c r="G94" i="78"/>
  <c r="E94" i="78"/>
  <c r="C94" i="78"/>
  <c r="I93" i="78"/>
  <c r="G93" i="78"/>
  <c r="E93" i="78"/>
  <c r="C93" i="78"/>
  <c r="I92" i="78"/>
  <c r="G92" i="78"/>
  <c r="E92" i="78"/>
  <c r="C92" i="78"/>
  <c r="I91" i="78"/>
  <c r="G91" i="78"/>
  <c r="E91" i="78"/>
  <c r="C91" i="78"/>
  <c r="I90" i="78"/>
  <c r="G90" i="78"/>
  <c r="E90" i="78"/>
  <c r="C90" i="78"/>
  <c r="I89" i="78"/>
  <c r="G89" i="78"/>
  <c r="E89" i="78"/>
  <c r="C89" i="78"/>
  <c r="I88" i="78"/>
  <c r="G88" i="78"/>
  <c r="E88" i="78"/>
  <c r="C88" i="78"/>
  <c r="I87" i="78"/>
  <c r="G87" i="78"/>
  <c r="E87" i="78"/>
  <c r="C87" i="78"/>
  <c r="I86" i="78"/>
  <c r="G86" i="78"/>
  <c r="E86" i="78"/>
  <c r="C86" i="78"/>
  <c r="I85" i="78"/>
  <c r="G85" i="78"/>
  <c r="E85" i="78"/>
  <c r="C85" i="78"/>
  <c r="I84" i="78"/>
  <c r="G84" i="78"/>
  <c r="E84" i="78"/>
  <c r="C84" i="78"/>
  <c r="I83" i="78"/>
  <c r="G83" i="78"/>
  <c r="E83" i="78"/>
  <c r="C83" i="78"/>
  <c r="I82" i="78"/>
  <c r="G82" i="78"/>
  <c r="E82" i="78"/>
  <c r="C82" i="78"/>
  <c r="I81" i="78"/>
  <c r="G81" i="78"/>
  <c r="E81" i="78"/>
  <c r="C81" i="78"/>
  <c r="I80" i="78"/>
  <c r="G80" i="78"/>
  <c r="E80" i="78"/>
  <c r="C80" i="78"/>
  <c r="I79" i="78"/>
  <c r="G79" i="78"/>
  <c r="E79" i="78"/>
  <c r="C79" i="78"/>
  <c r="I78" i="78"/>
  <c r="G78" i="78"/>
  <c r="E78" i="78"/>
  <c r="C78" i="78"/>
  <c r="I77" i="78"/>
  <c r="G77" i="78"/>
  <c r="E77" i="78"/>
  <c r="C77" i="78"/>
  <c r="I76" i="78"/>
  <c r="G76" i="78"/>
  <c r="E76" i="78"/>
  <c r="C76" i="78"/>
  <c r="I75" i="78"/>
  <c r="G75" i="78"/>
  <c r="E75" i="78"/>
  <c r="C75" i="78"/>
  <c r="I74" i="78"/>
  <c r="G74" i="78"/>
  <c r="E74" i="78"/>
  <c r="C74" i="78"/>
  <c r="I73" i="78"/>
  <c r="G73" i="78"/>
  <c r="E73" i="78"/>
  <c r="C73" i="78"/>
  <c r="I72" i="78"/>
  <c r="G72" i="78"/>
  <c r="E72" i="78"/>
  <c r="C72" i="78"/>
  <c r="I71" i="78"/>
  <c r="G71" i="78"/>
  <c r="E71" i="78"/>
  <c r="C71" i="78"/>
  <c r="I70" i="78"/>
  <c r="G70" i="78"/>
  <c r="E70" i="78"/>
  <c r="C70" i="78"/>
  <c r="I69" i="78"/>
  <c r="G69" i="78"/>
  <c r="E69" i="78"/>
  <c r="C69" i="78"/>
  <c r="I68" i="78"/>
  <c r="G68" i="78"/>
  <c r="J60" i="78"/>
  <c r="I60" i="78"/>
  <c r="H60" i="78"/>
  <c r="G60" i="78"/>
  <c r="F60" i="78"/>
  <c r="E60" i="78"/>
  <c r="D60" i="78"/>
  <c r="C60" i="78"/>
  <c r="J59" i="78"/>
  <c r="I59" i="78"/>
  <c r="H59" i="78"/>
  <c r="G59" i="78"/>
  <c r="F59" i="78"/>
  <c r="E59" i="78"/>
  <c r="D59" i="78"/>
  <c r="C59" i="78"/>
  <c r="J58" i="78"/>
  <c r="I58" i="78"/>
  <c r="H58" i="78"/>
  <c r="G58" i="78"/>
  <c r="F58" i="78"/>
  <c r="E58" i="78"/>
  <c r="D58" i="78"/>
  <c r="C58" i="78"/>
  <c r="J57" i="78"/>
  <c r="I57" i="78"/>
  <c r="H57" i="78"/>
  <c r="G57" i="78"/>
  <c r="F57" i="78"/>
  <c r="E57" i="78"/>
  <c r="D57" i="78"/>
  <c r="C57" i="78"/>
  <c r="J56" i="78"/>
  <c r="I56" i="78"/>
  <c r="H56" i="78"/>
  <c r="G56" i="78"/>
  <c r="F56" i="78"/>
  <c r="E56" i="78"/>
  <c r="D56" i="78"/>
  <c r="C56" i="78"/>
  <c r="J55" i="78"/>
  <c r="I55" i="78"/>
  <c r="H55" i="78"/>
  <c r="G55" i="78"/>
  <c r="F55" i="78"/>
  <c r="E55" i="78"/>
  <c r="D55" i="78"/>
  <c r="C55" i="78"/>
  <c r="J54" i="78"/>
  <c r="I54" i="78"/>
  <c r="H54" i="78"/>
  <c r="G54" i="78"/>
  <c r="F54" i="78"/>
  <c r="E54" i="78"/>
  <c r="D54" i="78"/>
  <c r="C54" i="78"/>
  <c r="J53" i="78"/>
  <c r="I53" i="78"/>
  <c r="H53" i="78"/>
  <c r="G53" i="78"/>
  <c r="F53" i="78"/>
  <c r="E53" i="78"/>
  <c r="D53" i="78"/>
  <c r="C53" i="78"/>
  <c r="J52" i="78"/>
  <c r="I52" i="78"/>
  <c r="H52" i="78"/>
  <c r="G52" i="78"/>
  <c r="F52" i="78"/>
  <c r="E52" i="78"/>
  <c r="D52" i="78"/>
  <c r="C52" i="78"/>
  <c r="J51" i="78"/>
  <c r="I51" i="78"/>
  <c r="H51" i="78"/>
  <c r="G51" i="78"/>
  <c r="F51" i="78"/>
  <c r="E51" i="78"/>
  <c r="D51" i="78"/>
  <c r="C51" i="78"/>
  <c r="J50" i="78"/>
  <c r="I50" i="78"/>
  <c r="H50" i="78"/>
  <c r="G50" i="78"/>
  <c r="F50" i="78"/>
  <c r="E50" i="78"/>
  <c r="D50" i="78"/>
  <c r="C50" i="78"/>
  <c r="J49" i="78"/>
  <c r="I49" i="78"/>
  <c r="H49" i="78"/>
  <c r="G49" i="78"/>
  <c r="F49" i="78"/>
  <c r="E49" i="78"/>
  <c r="D49" i="78"/>
  <c r="C49" i="78"/>
  <c r="J48" i="78"/>
  <c r="I48" i="78"/>
  <c r="H48" i="78"/>
  <c r="G48" i="78"/>
  <c r="F48" i="78"/>
  <c r="E48" i="78"/>
  <c r="D48" i="78"/>
  <c r="C48" i="78"/>
  <c r="J47" i="78"/>
  <c r="I47" i="78"/>
  <c r="H47" i="78"/>
  <c r="G47" i="78"/>
  <c r="F47" i="78"/>
  <c r="E47" i="78"/>
  <c r="D47" i="78"/>
  <c r="C47" i="78"/>
  <c r="J46" i="78"/>
  <c r="I46" i="78"/>
  <c r="H46" i="78"/>
  <c r="G46" i="78"/>
  <c r="F46" i="78"/>
  <c r="E46" i="78"/>
  <c r="D46" i="78"/>
  <c r="C46" i="78"/>
  <c r="J45" i="78"/>
  <c r="I45" i="78"/>
  <c r="H45" i="78"/>
  <c r="G45" i="78"/>
  <c r="F45" i="78"/>
  <c r="E45" i="78"/>
  <c r="D45" i="78"/>
  <c r="C45" i="78"/>
  <c r="J44" i="78"/>
  <c r="I44" i="78"/>
  <c r="H44" i="78"/>
  <c r="G44" i="78"/>
  <c r="F44" i="78"/>
  <c r="E44" i="78"/>
  <c r="D44" i="78"/>
  <c r="C44" i="78"/>
  <c r="J43" i="78"/>
  <c r="I43" i="78"/>
  <c r="H43" i="78"/>
  <c r="G43" i="78"/>
  <c r="F43" i="78"/>
  <c r="E43" i="78"/>
  <c r="D43" i="78"/>
  <c r="C43" i="78"/>
  <c r="J42" i="78"/>
  <c r="I42" i="78"/>
  <c r="H42" i="78"/>
  <c r="G42" i="78"/>
  <c r="F42" i="78"/>
  <c r="E42" i="78"/>
  <c r="D42" i="78"/>
  <c r="C42" i="78"/>
  <c r="J41" i="78"/>
  <c r="I41" i="78"/>
  <c r="H41" i="78"/>
  <c r="G41" i="78"/>
  <c r="F41" i="78"/>
  <c r="E41" i="78"/>
  <c r="D41" i="78"/>
  <c r="C41" i="78"/>
  <c r="J40" i="78"/>
  <c r="I40" i="78"/>
  <c r="H40" i="78"/>
  <c r="G40" i="78"/>
  <c r="F40" i="78"/>
  <c r="E40" i="78"/>
  <c r="D40" i="78"/>
  <c r="C40" i="78"/>
  <c r="J39" i="78"/>
  <c r="I39" i="78"/>
  <c r="H39" i="78"/>
  <c r="G39" i="78"/>
  <c r="F39" i="78"/>
  <c r="E39" i="78"/>
  <c r="D39" i="78"/>
  <c r="C39" i="78"/>
  <c r="J38" i="78"/>
  <c r="I38" i="78"/>
  <c r="H38" i="78"/>
  <c r="G38" i="78"/>
  <c r="F38" i="78"/>
  <c r="E38" i="78"/>
  <c r="D38" i="78"/>
  <c r="C38" i="78"/>
  <c r="J37" i="78"/>
  <c r="I37" i="78"/>
  <c r="H37" i="78"/>
  <c r="G37" i="78"/>
  <c r="F37" i="78"/>
  <c r="E37" i="78"/>
  <c r="D37" i="78"/>
  <c r="C37" i="78"/>
  <c r="J36" i="78"/>
  <c r="I36" i="78"/>
  <c r="H36" i="78"/>
  <c r="G36" i="78"/>
  <c r="F36" i="78"/>
  <c r="E36" i="78"/>
  <c r="D36" i="78"/>
  <c r="C36" i="78"/>
  <c r="J35" i="78"/>
  <c r="I35" i="78"/>
  <c r="H35" i="78"/>
  <c r="G35" i="78"/>
  <c r="F35" i="78"/>
  <c r="E35" i="78"/>
  <c r="D35" i="78"/>
  <c r="C35" i="78"/>
  <c r="J34" i="78"/>
  <c r="I34" i="78"/>
  <c r="H34" i="78"/>
  <c r="G34" i="78"/>
  <c r="F34" i="78"/>
  <c r="E34" i="78"/>
  <c r="D34" i="78"/>
  <c r="C34" i="78"/>
  <c r="J33" i="78"/>
  <c r="I33" i="78"/>
  <c r="H33" i="78"/>
  <c r="G33" i="78"/>
  <c r="F33" i="78"/>
  <c r="E33" i="78"/>
  <c r="D33" i="78"/>
  <c r="C33" i="78"/>
  <c r="J32" i="78"/>
  <c r="I32" i="78"/>
  <c r="H32" i="78"/>
  <c r="G32" i="78"/>
  <c r="F32" i="78"/>
  <c r="E32" i="78"/>
  <c r="D32" i="78"/>
  <c r="C32" i="78"/>
  <c r="J31" i="78"/>
  <c r="I31" i="78"/>
  <c r="H31" i="78"/>
  <c r="G31" i="78"/>
  <c r="F31" i="78"/>
  <c r="E31" i="78"/>
  <c r="D31" i="78"/>
  <c r="C31" i="78"/>
  <c r="J30" i="78"/>
  <c r="I30" i="78"/>
  <c r="H30" i="78"/>
  <c r="G30" i="78"/>
  <c r="F30" i="78"/>
  <c r="E30" i="78"/>
  <c r="D30" i="78"/>
  <c r="C30" i="78"/>
  <c r="J29" i="78"/>
  <c r="I29" i="78"/>
  <c r="H29" i="78"/>
  <c r="G29" i="78"/>
  <c r="F29" i="78"/>
  <c r="E29" i="78"/>
  <c r="D29" i="78"/>
  <c r="C29" i="78"/>
  <c r="J28" i="78"/>
  <c r="I28" i="78"/>
  <c r="H28" i="78"/>
  <c r="G28" i="78"/>
  <c r="F28" i="78"/>
  <c r="E28" i="78"/>
  <c r="D28" i="78"/>
  <c r="C28" i="78"/>
  <c r="J27" i="78"/>
  <c r="I27" i="78"/>
  <c r="H27" i="78"/>
  <c r="G27" i="78"/>
  <c r="F27" i="78"/>
  <c r="E27" i="78"/>
  <c r="D27" i="78"/>
  <c r="C27" i="78"/>
  <c r="J26" i="78"/>
  <c r="I26" i="78"/>
  <c r="H26" i="78"/>
  <c r="G26" i="78"/>
  <c r="F26" i="78"/>
  <c r="E26" i="78"/>
  <c r="D26" i="78"/>
  <c r="C26" i="78"/>
  <c r="J25" i="78"/>
  <c r="I25" i="78"/>
  <c r="H25" i="78"/>
  <c r="G25" i="78"/>
  <c r="F25" i="78"/>
  <c r="E25" i="78"/>
  <c r="D25" i="78"/>
  <c r="C25" i="78"/>
  <c r="J24" i="78"/>
  <c r="I24" i="78"/>
  <c r="H24" i="78"/>
  <c r="G24" i="78"/>
  <c r="F24" i="78"/>
  <c r="E24" i="78"/>
  <c r="D24" i="78"/>
  <c r="C24" i="78"/>
  <c r="J23" i="78"/>
  <c r="I23" i="78"/>
  <c r="H23" i="78"/>
  <c r="G23" i="78"/>
  <c r="F23" i="78"/>
  <c r="E23" i="78"/>
  <c r="D23" i="78"/>
  <c r="C23" i="78"/>
  <c r="J22" i="78"/>
  <c r="I22" i="78"/>
  <c r="H22" i="78"/>
  <c r="G22" i="78"/>
  <c r="F22" i="78"/>
  <c r="E22" i="78"/>
  <c r="D22" i="78"/>
  <c r="C22" i="78"/>
  <c r="J21" i="78"/>
  <c r="I21" i="78"/>
  <c r="H21" i="78"/>
  <c r="G21" i="78"/>
  <c r="F21" i="78"/>
  <c r="E21" i="78"/>
  <c r="D21" i="78"/>
  <c r="C21" i="78"/>
  <c r="J20" i="78"/>
  <c r="I20" i="78"/>
  <c r="H20" i="78"/>
  <c r="G20" i="78"/>
  <c r="F20" i="78"/>
  <c r="E20" i="78"/>
  <c r="D20" i="78"/>
  <c r="C20" i="78"/>
  <c r="J19" i="78"/>
  <c r="I19" i="78"/>
  <c r="H19" i="78"/>
  <c r="G19" i="78"/>
  <c r="F19" i="78"/>
  <c r="E19" i="78"/>
  <c r="D19" i="78"/>
  <c r="C19" i="78"/>
  <c r="J18" i="78"/>
  <c r="I18" i="78"/>
  <c r="H18" i="78"/>
  <c r="G18" i="78"/>
  <c r="F18" i="78"/>
  <c r="E18" i="78"/>
  <c r="D18" i="78"/>
  <c r="C18" i="78"/>
  <c r="J17" i="78"/>
  <c r="I17" i="78"/>
  <c r="H17" i="78"/>
  <c r="G17" i="78"/>
  <c r="F17" i="78"/>
  <c r="E17" i="78"/>
  <c r="D17" i="78"/>
  <c r="C17" i="78"/>
  <c r="J16" i="78"/>
  <c r="I16" i="78"/>
  <c r="H16" i="78"/>
  <c r="G16" i="78"/>
  <c r="F16" i="78"/>
  <c r="E16" i="78"/>
  <c r="D16" i="78"/>
  <c r="C16" i="78"/>
  <c r="J15" i="78"/>
  <c r="I15" i="78"/>
  <c r="H15" i="78"/>
  <c r="G15" i="78"/>
  <c r="F15" i="78"/>
  <c r="E15" i="78"/>
  <c r="D15" i="78"/>
  <c r="C15" i="78"/>
  <c r="J14" i="78"/>
  <c r="I14" i="78"/>
  <c r="H14" i="78"/>
  <c r="G14" i="78"/>
  <c r="F14" i="78"/>
  <c r="E14" i="78"/>
  <c r="D14" i="78"/>
  <c r="C14" i="78"/>
  <c r="J13" i="78"/>
  <c r="I13" i="78"/>
  <c r="H13" i="78"/>
  <c r="G13" i="78"/>
  <c r="F13" i="78"/>
  <c r="E13" i="78"/>
  <c r="D13" i="78"/>
  <c r="C13" i="78"/>
  <c r="J12" i="78"/>
  <c r="I12" i="78"/>
  <c r="H12" i="78"/>
  <c r="G12" i="78"/>
  <c r="F12" i="78"/>
  <c r="E12" i="78"/>
  <c r="D12" i="78"/>
  <c r="C12" i="78"/>
  <c r="J11" i="78"/>
  <c r="I11" i="78"/>
  <c r="H11" i="78"/>
  <c r="G11" i="78"/>
  <c r="F11" i="78"/>
  <c r="E11" i="78"/>
  <c r="D11" i="78"/>
  <c r="C11" i="78"/>
  <c r="J10" i="78"/>
  <c r="I10" i="78"/>
  <c r="H10" i="78"/>
  <c r="G10" i="78"/>
  <c r="F10" i="78"/>
  <c r="E10" i="78"/>
  <c r="D10" i="78"/>
  <c r="C10" i="78"/>
  <c r="J9" i="78"/>
  <c r="I9" i="78"/>
  <c r="H9" i="78"/>
  <c r="G9" i="78"/>
  <c r="F9" i="78"/>
  <c r="E9" i="78"/>
  <c r="D9" i="78"/>
  <c r="C9" i="78"/>
  <c r="J8" i="78"/>
  <c r="I8" i="78"/>
  <c r="H8" i="78"/>
  <c r="G8" i="78"/>
  <c r="F8" i="78"/>
  <c r="E8" i="78"/>
  <c r="D8" i="78"/>
  <c r="C8" i="78"/>
  <c r="J7" i="78"/>
  <c r="I7" i="78"/>
  <c r="H7" i="78"/>
  <c r="G7" i="78"/>
  <c r="F7" i="78"/>
  <c r="E7" i="78"/>
  <c r="D7" i="78"/>
  <c r="C7" i="78"/>
  <c r="H6" i="78"/>
  <c r="G6" i="78"/>
  <c r="G75" i="55"/>
  <c r="E73" i="55"/>
  <c r="C71" i="55"/>
  <c r="G67" i="55"/>
  <c r="E65" i="55"/>
  <c r="C63" i="55"/>
  <c r="G59" i="55"/>
  <c r="E57" i="55"/>
  <c r="C55" i="55"/>
  <c r="G51" i="55"/>
  <c r="E49" i="55"/>
  <c r="C47" i="55"/>
  <c r="G43" i="55"/>
  <c r="E41" i="55"/>
  <c r="C39" i="55"/>
  <c r="C35" i="55"/>
  <c r="G31" i="55"/>
  <c r="C27" i="55"/>
  <c r="G25" i="55"/>
  <c r="G78" i="55" s="1"/>
  <c r="F25" i="55"/>
  <c r="F78" i="55" s="1"/>
  <c r="E25" i="55"/>
  <c r="E80" i="55" s="1"/>
  <c r="D25" i="55"/>
  <c r="D78" i="55" s="1"/>
  <c r="C25" i="55"/>
  <c r="C78" i="55" s="1"/>
  <c r="H18" i="55"/>
  <c r="H17" i="55"/>
  <c r="F9" i="55"/>
  <c r="B9" i="55"/>
  <c r="G9" i="55" s="1"/>
  <c r="B8" i="55"/>
  <c r="D8" i="55" s="1"/>
  <c r="B7" i="55"/>
  <c r="G7" i="55" s="1"/>
  <c r="B6" i="55"/>
  <c r="G6" i="55" s="1"/>
  <c r="F5" i="55"/>
  <c r="B5" i="55"/>
  <c r="D5" i="55" s="1"/>
  <c r="D9" i="71"/>
  <c r="C9" i="71"/>
  <c r="D8" i="71"/>
  <c r="C8" i="71"/>
  <c r="M9" i="76"/>
  <c r="E9" i="76"/>
  <c r="D9" i="76"/>
  <c r="M8" i="76"/>
  <c r="E8" i="76"/>
  <c r="D8" i="76"/>
  <c r="M9" i="82"/>
  <c r="E9" i="82"/>
  <c r="D9" i="82"/>
  <c r="M8" i="82"/>
  <c r="E8" i="82"/>
  <c r="D8" i="82"/>
  <c r="E9" i="39"/>
  <c r="D9" i="39"/>
  <c r="E8" i="39"/>
  <c r="D8" i="39"/>
  <c r="P23" i="40"/>
  <c r="E23" i="40"/>
  <c r="D23" i="40"/>
  <c r="P22" i="40"/>
  <c r="E22" i="40"/>
  <c r="D22" i="40"/>
  <c r="P21" i="40"/>
  <c r="E21" i="40"/>
  <c r="D21" i="40"/>
  <c r="P20" i="40"/>
  <c r="E20" i="40"/>
  <c r="D20" i="40"/>
  <c r="P19" i="40"/>
  <c r="E19" i="40"/>
  <c r="D19" i="40"/>
  <c r="P18" i="40"/>
  <c r="E18" i="40"/>
  <c r="D18" i="40"/>
  <c r="P17" i="40"/>
  <c r="E17" i="40"/>
  <c r="D17" i="40"/>
  <c r="P16" i="40"/>
  <c r="E16" i="40"/>
  <c r="D16" i="40"/>
  <c r="P15" i="40"/>
  <c r="E15" i="40"/>
  <c r="D15" i="40"/>
  <c r="P14" i="40"/>
  <c r="E14" i="40"/>
  <c r="D14" i="40"/>
  <c r="P12" i="40"/>
  <c r="E12" i="40"/>
  <c r="D12" i="40"/>
  <c r="P11" i="40"/>
  <c r="E11" i="40"/>
  <c r="D11" i="40"/>
  <c r="P9" i="40"/>
  <c r="E9" i="40"/>
  <c r="D9" i="40"/>
  <c r="P8" i="40"/>
  <c r="E8" i="40"/>
  <c r="D8" i="40"/>
  <c r="G86" i="84"/>
  <c r="K82" i="84"/>
  <c r="I82" i="84"/>
  <c r="G82" i="84"/>
  <c r="E82" i="84"/>
  <c r="K81" i="84"/>
  <c r="I81" i="84"/>
  <c r="G81" i="84"/>
  <c r="E81" i="84"/>
  <c r="D77" i="84"/>
  <c r="C77" i="84"/>
  <c r="D76" i="84"/>
  <c r="C76" i="84"/>
  <c r="D75" i="84"/>
  <c r="C75" i="84"/>
  <c r="D74" i="84"/>
  <c r="C74" i="84"/>
  <c r="D73" i="84"/>
  <c r="C73" i="84"/>
  <c r="D72" i="84"/>
  <c r="C72" i="84"/>
  <c r="D71" i="84"/>
  <c r="C71" i="84"/>
  <c r="D70" i="84"/>
  <c r="C70" i="84"/>
  <c r="D69" i="84"/>
  <c r="C69" i="84"/>
  <c r="D68" i="84"/>
  <c r="C68" i="84"/>
  <c r="D67" i="84"/>
  <c r="C67" i="84"/>
  <c r="D66" i="84"/>
  <c r="C66" i="84"/>
  <c r="D65" i="84"/>
  <c r="C65" i="84"/>
  <c r="D64" i="84"/>
  <c r="C64" i="84"/>
  <c r="D63" i="84"/>
  <c r="C63" i="84"/>
  <c r="D62" i="84"/>
  <c r="C62" i="84"/>
  <c r="D61" i="84"/>
  <c r="C61" i="84"/>
  <c r="D60" i="84"/>
  <c r="C60" i="84"/>
  <c r="D59" i="84"/>
  <c r="C59" i="84"/>
  <c r="D58" i="84"/>
  <c r="C58" i="84"/>
  <c r="D57" i="84"/>
  <c r="C57" i="84"/>
  <c r="D56" i="84"/>
  <c r="C56" i="84"/>
  <c r="D55" i="84"/>
  <c r="C55" i="84"/>
  <c r="D54" i="84"/>
  <c r="C54" i="84"/>
  <c r="D53" i="84"/>
  <c r="C53" i="84"/>
  <c r="D52" i="84"/>
  <c r="C52" i="84"/>
  <c r="D51" i="84"/>
  <c r="C51" i="84"/>
  <c r="D50" i="84"/>
  <c r="C50" i="84"/>
  <c r="D49" i="84"/>
  <c r="C49" i="84"/>
  <c r="D48" i="84"/>
  <c r="C48" i="84"/>
  <c r="D47" i="84"/>
  <c r="C47" i="84"/>
  <c r="D46" i="84"/>
  <c r="C46" i="84"/>
  <c r="D45" i="84"/>
  <c r="C45" i="84"/>
  <c r="D44" i="84"/>
  <c r="C44" i="84"/>
  <c r="D43" i="84"/>
  <c r="C43" i="84"/>
  <c r="D42" i="84"/>
  <c r="C42" i="84"/>
  <c r="D41" i="84"/>
  <c r="C41" i="84"/>
  <c r="D40" i="84"/>
  <c r="C40" i="84"/>
  <c r="D39" i="84"/>
  <c r="C39" i="84"/>
  <c r="D38" i="84"/>
  <c r="C38" i="84"/>
  <c r="D37" i="84"/>
  <c r="C37" i="84"/>
  <c r="D36" i="84"/>
  <c r="C36" i="84"/>
  <c r="D35" i="84"/>
  <c r="C35" i="84"/>
  <c r="D34" i="84"/>
  <c r="C34" i="84"/>
  <c r="D33" i="84"/>
  <c r="C33" i="84"/>
  <c r="D32" i="84"/>
  <c r="C32" i="84"/>
  <c r="D31" i="84"/>
  <c r="C31" i="84"/>
  <c r="D30" i="84"/>
  <c r="C30" i="84"/>
  <c r="D29" i="84"/>
  <c r="C29" i="84"/>
  <c r="D28" i="84"/>
  <c r="C28" i="84"/>
  <c r="D27" i="84"/>
  <c r="C27" i="84"/>
  <c r="D26" i="84"/>
  <c r="C26" i="84"/>
  <c r="D25" i="84"/>
  <c r="C25" i="84"/>
  <c r="D24" i="84"/>
  <c r="C24" i="84"/>
  <c r="D23" i="84"/>
  <c r="C23" i="84"/>
  <c r="D18" i="84"/>
  <c r="D16" i="84"/>
  <c r="D15" i="84"/>
  <c r="D14" i="84"/>
  <c r="D13" i="84"/>
  <c r="D12" i="84"/>
  <c r="D9" i="84"/>
  <c r="B9" i="84"/>
  <c r="J77" i="41"/>
  <c r="J77" i="84" s="1"/>
  <c r="I77" i="41"/>
  <c r="I77" i="84" s="1"/>
  <c r="H77" i="41"/>
  <c r="H77" i="84" s="1"/>
  <c r="G77" i="41"/>
  <c r="G77" i="84" s="1"/>
  <c r="F77" i="41"/>
  <c r="F77" i="84" s="1"/>
  <c r="E77" i="41"/>
  <c r="E77" i="84" s="1"/>
  <c r="J76" i="41"/>
  <c r="J76" i="84" s="1"/>
  <c r="I76" i="41"/>
  <c r="I76" i="84" s="1"/>
  <c r="H76" i="41"/>
  <c r="H76" i="84" s="1"/>
  <c r="G76" i="41"/>
  <c r="G76" i="84" s="1"/>
  <c r="F76" i="41"/>
  <c r="F76" i="84" s="1"/>
  <c r="E76" i="41"/>
  <c r="E76" i="84" s="1"/>
  <c r="J75" i="41"/>
  <c r="J75" i="84" s="1"/>
  <c r="I75" i="41"/>
  <c r="I75" i="84" s="1"/>
  <c r="H75" i="41"/>
  <c r="H75" i="84" s="1"/>
  <c r="G75" i="41"/>
  <c r="G75" i="84" s="1"/>
  <c r="F75" i="41"/>
  <c r="F75" i="84" s="1"/>
  <c r="E75" i="41"/>
  <c r="E75" i="84" s="1"/>
  <c r="J74" i="41"/>
  <c r="J74" i="84" s="1"/>
  <c r="I74" i="41"/>
  <c r="I74" i="84" s="1"/>
  <c r="H74" i="41"/>
  <c r="H74" i="84" s="1"/>
  <c r="G74" i="41"/>
  <c r="G74" i="84" s="1"/>
  <c r="F74" i="41"/>
  <c r="F74" i="84" s="1"/>
  <c r="E74" i="41"/>
  <c r="E74" i="84" s="1"/>
  <c r="J73" i="41"/>
  <c r="J73" i="84" s="1"/>
  <c r="I73" i="41"/>
  <c r="I73" i="84" s="1"/>
  <c r="H73" i="41"/>
  <c r="H73" i="84" s="1"/>
  <c r="G73" i="41"/>
  <c r="G73" i="84" s="1"/>
  <c r="F73" i="41"/>
  <c r="F73" i="84" s="1"/>
  <c r="E73" i="41"/>
  <c r="E73" i="84" s="1"/>
  <c r="J72" i="41"/>
  <c r="J72" i="84" s="1"/>
  <c r="I72" i="41"/>
  <c r="I72" i="84" s="1"/>
  <c r="H72" i="41"/>
  <c r="H72" i="84" s="1"/>
  <c r="G72" i="41"/>
  <c r="G72" i="84" s="1"/>
  <c r="F72" i="41"/>
  <c r="E72" i="41"/>
  <c r="E72" i="84" s="1"/>
  <c r="J71" i="41"/>
  <c r="J71" i="84" s="1"/>
  <c r="I71" i="41"/>
  <c r="I71" i="84" s="1"/>
  <c r="H71" i="41"/>
  <c r="H71" i="84" s="1"/>
  <c r="G71" i="41"/>
  <c r="G71" i="84" s="1"/>
  <c r="F71" i="41"/>
  <c r="F71" i="84" s="1"/>
  <c r="E71" i="41"/>
  <c r="E71" i="84" s="1"/>
  <c r="J70" i="41"/>
  <c r="J70" i="84" s="1"/>
  <c r="I70" i="41"/>
  <c r="I70" i="84" s="1"/>
  <c r="H70" i="41"/>
  <c r="H70" i="84" s="1"/>
  <c r="G70" i="41"/>
  <c r="G70" i="84" s="1"/>
  <c r="F70" i="41"/>
  <c r="F70" i="84" s="1"/>
  <c r="E70" i="41"/>
  <c r="E70" i="84" s="1"/>
  <c r="J69" i="41"/>
  <c r="J69" i="84" s="1"/>
  <c r="I69" i="41"/>
  <c r="I69" i="84" s="1"/>
  <c r="H69" i="41"/>
  <c r="H69" i="84" s="1"/>
  <c r="G69" i="41"/>
  <c r="G69" i="84" s="1"/>
  <c r="F69" i="41"/>
  <c r="F69" i="84" s="1"/>
  <c r="E69" i="41"/>
  <c r="E69" i="84" s="1"/>
  <c r="J68" i="41"/>
  <c r="J68" i="84" s="1"/>
  <c r="I68" i="41"/>
  <c r="I68" i="84" s="1"/>
  <c r="H68" i="41"/>
  <c r="H68" i="84" s="1"/>
  <c r="G68" i="41"/>
  <c r="G68" i="84" s="1"/>
  <c r="F68" i="41"/>
  <c r="F68" i="84" s="1"/>
  <c r="E68" i="41"/>
  <c r="E68" i="84" s="1"/>
  <c r="J67" i="41"/>
  <c r="J67" i="84" s="1"/>
  <c r="I67" i="41"/>
  <c r="I67" i="84" s="1"/>
  <c r="H67" i="41"/>
  <c r="H67" i="84" s="1"/>
  <c r="G67" i="41"/>
  <c r="G67" i="84" s="1"/>
  <c r="F67" i="41"/>
  <c r="E67" i="41"/>
  <c r="E67" i="84" s="1"/>
  <c r="J66" i="41"/>
  <c r="J66" i="84" s="1"/>
  <c r="I66" i="41"/>
  <c r="I66" i="84" s="1"/>
  <c r="H66" i="41"/>
  <c r="H66" i="84" s="1"/>
  <c r="G66" i="41"/>
  <c r="F66" i="41"/>
  <c r="F66" i="84" s="1"/>
  <c r="E66" i="41"/>
  <c r="E66" i="84" s="1"/>
  <c r="J65" i="41"/>
  <c r="J65" i="84" s="1"/>
  <c r="I65" i="41"/>
  <c r="I65" i="84" s="1"/>
  <c r="H65" i="41"/>
  <c r="H65" i="84" s="1"/>
  <c r="G65" i="41"/>
  <c r="G65" i="84" s="1"/>
  <c r="F65" i="41"/>
  <c r="F65" i="84" s="1"/>
  <c r="E65" i="41"/>
  <c r="E65" i="84" s="1"/>
  <c r="J64" i="41"/>
  <c r="J64" i="84" s="1"/>
  <c r="I64" i="41"/>
  <c r="I64" i="84" s="1"/>
  <c r="H64" i="41"/>
  <c r="H64" i="84" s="1"/>
  <c r="G64" i="41"/>
  <c r="G64" i="84" s="1"/>
  <c r="F64" i="41"/>
  <c r="E64" i="41"/>
  <c r="E64" i="84" s="1"/>
  <c r="J63" i="41"/>
  <c r="J63" i="84" s="1"/>
  <c r="I63" i="41"/>
  <c r="I63" i="84" s="1"/>
  <c r="H63" i="41"/>
  <c r="H63" i="84" s="1"/>
  <c r="G63" i="41"/>
  <c r="G63" i="84" s="1"/>
  <c r="F63" i="41"/>
  <c r="F63" i="84" s="1"/>
  <c r="E63" i="41"/>
  <c r="E63" i="84" s="1"/>
  <c r="J62" i="41"/>
  <c r="J62" i="84" s="1"/>
  <c r="I62" i="41"/>
  <c r="I62" i="84" s="1"/>
  <c r="H62" i="41"/>
  <c r="H62" i="84" s="1"/>
  <c r="G62" i="41"/>
  <c r="G62" i="84" s="1"/>
  <c r="F62" i="41"/>
  <c r="F62" i="84" s="1"/>
  <c r="E62" i="41"/>
  <c r="E62" i="84" s="1"/>
  <c r="J61" i="41"/>
  <c r="J61" i="84" s="1"/>
  <c r="I61" i="41"/>
  <c r="I61" i="84" s="1"/>
  <c r="H61" i="41"/>
  <c r="H61" i="84" s="1"/>
  <c r="G61" i="41"/>
  <c r="G61" i="84" s="1"/>
  <c r="F61" i="41"/>
  <c r="F61" i="84" s="1"/>
  <c r="E61" i="41"/>
  <c r="E61" i="84" s="1"/>
  <c r="J60" i="41"/>
  <c r="J60" i="84" s="1"/>
  <c r="I60" i="41"/>
  <c r="I60" i="84" s="1"/>
  <c r="H60" i="41"/>
  <c r="H60" i="84" s="1"/>
  <c r="G60" i="41"/>
  <c r="G60" i="84" s="1"/>
  <c r="F60" i="41"/>
  <c r="F60" i="84" s="1"/>
  <c r="E60" i="41"/>
  <c r="E60" i="84" s="1"/>
  <c r="J59" i="41"/>
  <c r="J59" i="84" s="1"/>
  <c r="I59" i="41"/>
  <c r="I59" i="84" s="1"/>
  <c r="H59" i="41"/>
  <c r="H59" i="84" s="1"/>
  <c r="G59" i="41"/>
  <c r="G59" i="84" s="1"/>
  <c r="F59" i="41"/>
  <c r="F59" i="84" s="1"/>
  <c r="E59" i="41"/>
  <c r="E59" i="84" s="1"/>
  <c r="J58" i="41"/>
  <c r="J58" i="84" s="1"/>
  <c r="I58" i="41"/>
  <c r="I58" i="84" s="1"/>
  <c r="H58" i="41"/>
  <c r="H58" i="84" s="1"/>
  <c r="G58" i="41"/>
  <c r="G58" i="84" s="1"/>
  <c r="F58" i="41"/>
  <c r="E58" i="41"/>
  <c r="E58" i="84" s="1"/>
  <c r="J57" i="41"/>
  <c r="J57" i="84" s="1"/>
  <c r="I57" i="41"/>
  <c r="I57" i="84" s="1"/>
  <c r="H57" i="41"/>
  <c r="H57" i="84" s="1"/>
  <c r="G57" i="41"/>
  <c r="G57" i="84" s="1"/>
  <c r="F57" i="41"/>
  <c r="F57" i="84" s="1"/>
  <c r="E57" i="41"/>
  <c r="E57" i="84" s="1"/>
  <c r="J56" i="41"/>
  <c r="J56" i="84" s="1"/>
  <c r="I56" i="41"/>
  <c r="I56" i="84" s="1"/>
  <c r="H56" i="41"/>
  <c r="H56" i="84" s="1"/>
  <c r="G56" i="41"/>
  <c r="G56" i="84" s="1"/>
  <c r="F56" i="41"/>
  <c r="E56" i="41"/>
  <c r="E56" i="84" s="1"/>
  <c r="J55" i="41"/>
  <c r="J55" i="84" s="1"/>
  <c r="I55" i="41"/>
  <c r="I55" i="84" s="1"/>
  <c r="H55" i="41"/>
  <c r="H55" i="84" s="1"/>
  <c r="G55" i="41"/>
  <c r="G55" i="84" s="1"/>
  <c r="F55" i="41"/>
  <c r="F55" i="84" s="1"/>
  <c r="E55" i="41"/>
  <c r="E55" i="84" s="1"/>
  <c r="J54" i="41"/>
  <c r="J54" i="84" s="1"/>
  <c r="I54" i="41"/>
  <c r="I54" i="84" s="1"/>
  <c r="H54" i="41"/>
  <c r="H54" i="84" s="1"/>
  <c r="G54" i="41"/>
  <c r="G54" i="84" s="1"/>
  <c r="F54" i="41"/>
  <c r="F54" i="84" s="1"/>
  <c r="E54" i="41"/>
  <c r="E54" i="84" s="1"/>
  <c r="J53" i="41"/>
  <c r="J53" i="84" s="1"/>
  <c r="I53" i="41"/>
  <c r="I53" i="84" s="1"/>
  <c r="H53" i="41"/>
  <c r="H53" i="84" s="1"/>
  <c r="G53" i="41"/>
  <c r="G53" i="84" s="1"/>
  <c r="F53" i="41"/>
  <c r="F53" i="84" s="1"/>
  <c r="E53" i="41"/>
  <c r="E53" i="84" s="1"/>
  <c r="J52" i="41"/>
  <c r="J52" i="84" s="1"/>
  <c r="I52" i="41"/>
  <c r="I52" i="84" s="1"/>
  <c r="H52" i="41"/>
  <c r="H52" i="84" s="1"/>
  <c r="G52" i="41"/>
  <c r="G52" i="84" s="1"/>
  <c r="F52" i="41"/>
  <c r="F52" i="84" s="1"/>
  <c r="E52" i="41"/>
  <c r="E52" i="84" s="1"/>
  <c r="J51" i="41"/>
  <c r="J51" i="84" s="1"/>
  <c r="I51" i="41"/>
  <c r="I51" i="84" s="1"/>
  <c r="H51" i="41"/>
  <c r="H51" i="84" s="1"/>
  <c r="G51" i="41"/>
  <c r="G51" i="84" s="1"/>
  <c r="F51" i="41"/>
  <c r="F51" i="84" s="1"/>
  <c r="E51" i="41"/>
  <c r="E51" i="84" s="1"/>
  <c r="J50" i="41"/>
  <c r="J50" i="84" s="1"/>
  <c r="I50" i="41"/>
  <c r="I50" i="84" s="1"/>
  <c r="H50" i="41"/>
  <c r="H50" i="84" s="1"/>
  <c r="G50" i="41"/>
  <c r="G50" i="84" s="1"/>
  <c r="F50" i="41"/>
  <c r="E50" i="41"/>
  <c r="E50" i="84" s="1"/>
  <c r="J49" i="41"/>
  <c r="J49" i="84" s="1"/>
  <c r="I49" i="41"/>
  <c r="I49" i="84" s="1"/>
  <c r="H49" i="41"/>
  <c r="H49" i="84" s="1"/>
  <c r="G49" i="41"/>
  <c r="G49" i="84" s="1"/>
  <c r="F49" i="41"/>
  <c r="F49" i="84" s="1"/>
  <c r="E49" i="41"/>
  <c r="E49" i="84" s="1"/>
  <c r="J48" i="41"/>
  <c r="J48" i="84" s="1"/>
  <c r="I48" i="41"/>
  <c r="I48" i="84" s="1"/>
  <c r="H48" i="41"/>
  <c r="H48" i="84" s="1"/>
  <c r="G48" i="41"/>
  <c r="G48" i="84" s="1"/>
  <c r="F48" i="41"/>
  <c r="E48" i="41"/>
  <c r="E48" i="84" s="1"/>
  <c r="J47" i="41"/>
  <c r="J47" i="84" s="1"/>
  <c r="I47" i="41"/>
  <c r="I47" i="84" s="1"/>
  <c r="H47" i="41"/>
  <c r="H47" i="84" s="1"/>
  <c r="G47" i="41"/>
  <c r="G47" i="84" s="1"/>
  <c r="F47" i="41"/>
  <c r="E47" i="41"/>
  <c r="E47" i="84" s="1"/>
  <c r="J46" i="41"/>
  <c r="J46" i="84" s="1"/>
  <c r="I46" i="41"/>
  <c r="I46" i="84" s="1"/>
  <c r="H46" i="41"/>
  <c r="H46" i="84" s="1"/>
  <c r="G46" i="41"/>
  <c r="G46" i="84" s="1"/>
  <c r="F46" i="41"/>
  <c r="F46" i="84" s="1"/>
  <c r="E46" i="41"/>
  <c r="E46" i="84" s="1"/>
  <c r="J45" i="41"/>
  <c r="J45" i="84" s="1"/>
  <c r="I45" i="41"/>
  <c r="I45" i="84" s="1"/>
  <c r="H45" i="41"/>
  <c r="H45" i="84" s="1"/>
  <c r="G45" i="41"/>
  <c r="G45" i="84" s="1"/>
  <c r="F45" i="41"/>
  <c r="F45" i="84" s="1"/>
  <c r="E45" i="41"/>
  <c r="E45" i="84" s="1"/>
  <c r="J44" i="41"/>
  <c r="J44" i="84" s="1"/>
  <c r="I44" i="41"/>
  <c r="I44" i="84" s="1"/>
  <c r="H44" i="41"/>
  <c r="H44" i="84" s="1"/>
  <c r="G44" i="41"/>
  <c r="G44" i="84" s="1"/>
  <c r="F44" i="41"/>
  <c r="F44" i="84" s="1"/>
  <c r="E44" i="41"/>
  <c r="E44" i="84" s="1"/>
  <c r="J43" i="41"/>
  <c r="J43" i="84" s="1"/>
  <c r="I43" i="41"/>
  <c r="I43" i="84" s="1"/>
  <c r="H43" i="41"/>
  <c r="H43" i="84" s="1"/>
  <c r="G43" i="41"/>
  <c r="G43" i="84" s="1"/>
  <c r="F43" i="41"/>
  <c r="F43" i="84" s="1"/>
  <c r="E43" i="41"/>
  <c r="E43" i="84" s="1"/>
  <c r="J42" i="41"/>
  <c r="J42" i="84" s="1"/>
  <c r="I42" i="41"/>
  <c r="I42" i="84" s="1"/>
  <c r="H42" i="41"/>
  <c r="H42" i="84" s="1"/>
  <c r="G42" i="41"/>
  <c r="G42" i="84" s="1"/>
  <c r="F42" i="41"/>
  <c r="F42" i="84" s="1"/>
  <c r="E42" i="41"/>
  <c r="E42" i="84" s="1"/>
  <c r="J41" i="41"/>
  <c r="J41" i="84" s="1"/>
  <c r="I41" i="41"/>
  <c r="I41" i="84" s="1"/>
  <c r="H41" i="41"/>
  <c r="H41" i="84" s="1"/>
  <c r="G41" i="41"/>
  <c r="G41" i="84" s="1"/>
  <c r="F41" i="41"/>
  <c r="F41" i="84" s="1"/>
  <c r="E41" i="41"/>
  <c r="E41" i="84" s="1"/>
  <c r="J40" i="41"/>
  <c r="J40" i="84" s="1"/>
  <c r="I40" i="41"/>
  <c r="I40" i="84" s="1"/>
  <c r="H40" i="41"/>
  <c r="H40" i="84" s="1"/>
  <c r="G40" i="41"/>
  <c r="G40" i="84" s="1"/>
  <c r="F40" i="41"/>
  <c r="E40" i="41"/>
  <c r="E40" i="84" s="1"/>
  <c r="J39" i="41"/>
  <c r="J39" i="84" s="1"/>
  <c r="I39" i="41"/>
  <c r="I39" i="84" s="1"/>
  <c r="H39" i="41"/>
  <c r="H39" i="84" s="1"/>
  <c r="G39" i="41"/>
  <c r="G39" i="84" s="1"/>
  <c r="F39" i="41"/>
  <c r="F39" i="84" s="1"/>
  <c r="E39" i="41"/>
  <c r="E39" i="84" s="1"/>
  <c r="J38" i="41"/>
  <c r="J38" i="84" s="1"/>
  <c r="I38" i="41"/>
  <c r="I38" i="84" s="1"/>
  <c r="H38" i="41"/>
  <c r="H38" i="84" s="1"/>
  <c r="G38" i="41"/>
  <c r="G38" i="84" s="1"/>
  <c r="F38" i="41"/>
  <c r="F38" i="84" s="1"/>
  <c r="E38" i="41"/>
  <c r="E38" i="84" s="1"/>
  <c r="J37" i="41"/>
  <c r="J37" i="84" s="1"/>
  <c r="I37" i="41"/>
  <c r="I37" i="84" s="1"/>
  <c r="H37" i="41"/>
  <c r="H37" i="84" s="1"/>
  <c r="G37" i="41"/>
  <c r="G37" i="84" s="1"/>
  <c r="F37" i="41"/>
  <c r="F37" i="84" s="1"/>
  <c r="E37" i="41"/>
  <c r="E37" i="84" s="1"/>
  <c r="J36" i="41"/>
  <c r="J36" i="84" s="1"/>
  <c r="I36" i="41"/>
  <c r="I36" i="84" s="1"/>
  <c r="H36" i="41"/>
  <c r="H36" i="84" s="1"/>
  <c r="G36" i="41"/>
  <c r="G36" i="84" s="1"/>
  <c r="F36" i="41"/>
  <c r="E36" i="41"/>
  <c r="E36" i="84" s="1"/>
  <c r="J35" i="41"/>
  <c r="J35" i="84" s="1"/>
  <c r="I35" i="41"/>
  <c r="I35" i="84" s="1"/>
  <c r="H35" i="41"/>
  <c r="H35" i="84" s="1"/>
  <c r="G35" i="41"/>
  <c r="G35" i="84" s="1"/>
  <c r="F35" i="41"/>
  <c r="F35" i="84" s="1"/>
  <c r="E35" i="41"/>
  <c r="E35" i="84" s="1"/>
  <c r="J34" i="41"/>
  <c r="J34" i="84" s="1"/>
  <c r="I34" i="41"/>
  <c r="I34" i="84" s="1"/>
  <c r="H34" i="41"/>
  <c r="H34" i="84" s="1"/>
  <c r="G34" i="41"/>
  <c r="G34" i="84" s="1"/>
  <c r="F34" i="41"/>
  <c r="F34" i="84" s="1"/>
  <c r="E34" i="41"/>
  <c r="E34" i="84" s="1"/>
  <c r="J33" i="41"/>
  <c r="J33" i="84" s="1"/>
  <c r="I33" i="41"/>
  <c r="I33" i="84" s="1"/>
  <c r="H33" i="41"/>
  <c r="H33" i="84" s="1"/>
  <c r="G33" i="41"/>
  <c r="G33" i="84" s="1"/>
  <c r="F33" i="41"/>
  <c r="F33" i="84" s="1"/>
  <c r="E33" i="41"/>
  <c r="E33" i="84" s="1"/>
  <c r="J32" i="41"/>
  <c r="J32" i="84" s="1"/>
  <c r="I32" i="41"/>
  <c r="I32" i="84" s="1"/>
  <c r="H32" i="41"/>
  <c r="H32" i="84" s="1"/>
  <c r="G32" i="41"/>
  <c r="G32" i="84" s="1"/>
  <c r="F32" i="41"/>
  <c r="E32" i="41"/>
  <c r="E32" i="84" s="1"/>
  <c r="J31" i="41"/>
  <c r="J31" i="84" s="1"/>
  <c r="I31" i="41"/>
  <c r="I31" i="84" s="1"/>
  <c r="H31" i="41"/>
  <c r="H31" i="84" s="1"/>
  <c r="G31" i="41"/>
  <c r="G31" i="84" s="1"/>
  <c r="F31" i="41"/>
  <c r="F31" i="84" s="1"/>
  <c r="E31" i="41"/>
  <c r="E31" i="84" s="1"/>
  <c r="J30" i="41"/>
  <c r="J30" i="84" s="1"/>
  <c r="I30" i="41"/>
  <c r="I30" i="84" s="1"/>
  <c r="H30" i="41"/>
  <c r="H30" i="84" s="1"/>
  <c r="G30" i="41"/>
  <c r="G30" i="84" s="1"/>
  <c r="F30" i="41"/>
  <c r="F30" i="84" s="1"/>
  <c r="E30" i="41"/>
  <c r="E30" i="84" s="1"/>
  <c r="J29" i="41"/>
  <c r="J29" i="84" s="1"/>
  <c r="I29" i="41"/>
  <c r="I29" i="84" s="1"/>
  <c r="H29" i="41"/>
  <c r="H29" i="84" s="1"/>
  <c r="G29" i="41"/>
  <c r="G29" i="84" s="1"/>
  <c r="F29" i="41"/>
  <c r="E29" i="41"/>
  <c r="E29" i="84" s="1"/>
  <c r="J28" i="41"/>
  <c r="J28" i="84" s="1"/>
  <c r="I28" i="41"/>
  <c r="I28" i="84" s="1"/>
  <c r="H28" i="41"/>
  <c r="H28" i="84" s="1"/>
  <c r="G28" i="41"/>
  <c r="G28" i="84" s="1"/>
  <c r="F28" i="41"/>
  <c r="E28" i="41"/>
  <c r="E28" i="84" s="1"/>
  <c r="J27" i="41"/>
  <c r="J27" i="84" s="1"/>
  <c r="I27" i="41"/>
  <c r="I27" i="84" s="1"/>
  <c r="H27" i="41"/>
  <c r="H27" i="84" s="1"/>
  <c r="G27" i="41"/>
  <c r="G27" i="84" s="1"/>
  <c r="F27" i="41"/>
  <c r="E27" i="41"/>
  <c r="E27" i="84" s="1"/>
  <c r="J26" i="41"/>
  <c r="J26" i="84" s="1"/>
  <c r="I26" i="41"/>
  <c r="I26" i="84" s="1"/>
  <c r="H26" i="41"/>
  <c r="H26" i="84" s="1"/>
  <c r="G26" i="41"/>
  <c r="G26" i="84" s="1"/>
  <c r="F26" i="41"/>
  <c r="F26" i="84" s="1"/>
  <c r="E26" i="41"/>
  <c r="E26" i="84" s="1"/>
  <c r="J25" i="41"/>
  <c r="J25" i="84" s="1"/>
  <c r="I25" i="41"/>
  <c r="I25" i="84" s="1"/>
  <c r="H25" i="41"/>
  <c r="H25" i="84" s="1"/>
  <c r="G25" i="41"/>
  <c r="G25" i="84" s="1"/>
  <c r="F25" i="41"/>
  <c r="F25" i="84" s="1"/>
  <c r="E25" i="41"/>
  <c r="E25" i="84" s="1"/>
  <c r="J24" i="41"/>
  <c r="J24" i="84" s="1"/>
  <c r="I24" i="41"/>
  <c r="I24" i="84" s="1"/>
  <c r="H24" i="41"/>
  <c r="H24" i="84" s="1"/>
  <c r="G24" i="41"/>
  <c r="G24" i="84" s="1"/>
  <c r="F24" i="41"/>
  <c r="E24" i="41"/>
  <c r="E24" i="84" s="1"/>
  <c r="E23" i="41"/>
  <c r="E18" i="41"/>
  <c r="D17" i="41"/>
  <c r="D19" i="41" s="1"/>
  <c r="D19" i="84" s="1"/>
  <c r="K12" i="84" s="1"/>
  <c r="E8" i="55" l="1"/>
  <c r="H19" i="55"/>
  <c r="F27" i="55"/>
  <c r="F33" i="55"/>
  <c r="F39" i="55"/>
  <c r="F44" i="55"/>
  <c r="F49" i="55"/>
  <c r="F55" i="55"/>
  <c r="F60" i="55"/>
  <c r="F65" i="55"/>
  <c r="F71" i="55"/>
  <c r="F76" i="55"/>
  <c r="F8" i="55"/>
  <c r="F28" i="55"/>
  <c r="C79" i="55"/>
  <c r="E5" i="55"/>
  <c r="F7" i="55"/>
  <c r="F31" i="55"/>
  <c r="F36" i="55"/>
  <c r="F41" i="55"/>
  <c r="F47" i="55"/>
  <c r="F52" i="55"/>
  <c r="F57" i="55"/>
  <c r="F63" i="55"/>
  <c r="F68" i="55"/>
  <c r="F73" i="55"/>
  <c r="E29" i="55"/>
  <c r="E37" i="55"/>
  <c r="F79" i="55"/>
  <c r="D9" i="55"/>
  <c r="G27" i="55"/>
  <c r="F29" i="55"/>
  <c r="F32" i="55"/>
  <c r="F35" i="55"/>
  <c r="F37" i="55"/>
  <c r="G39" i="55"/>
  <c r="C43" i="55"/>
  <c r="E45" i="55"/>
  <c r="G47" i="55"/>
  <c r="C51" i="55"/>
  <c r="E53" i="55"/>
  <c r="G55" i="55"/>
  <c r="C59" i="55"/>
  <c r="E61" i="55"/>
  <c r="G63" i="55"/>
  <c r="C67" i="55"/>
  <c r="E69" i="55"/>
  <c r="G71" i="55"/>
  <c r="C75" i="55"/>
  <c r="E77" i="55"/>
  <c r="G79" i="55"/>
  <c r="O12" i="40"/>
  <c r="M12" i="40" s="1"/>
  <c r="N12" i="40" s="1"/>
  <c r="I9" i="71"/>
  <c r="E9" i="55"/>
  <c r="E28" i="55"/>
  <c r="C31" i="55"/>
  <c r="E33" i="55"/>
  <c r="G35" i="55"/>
  <c r="D38" i="55"/>
  <c r="F40" i="55"/>
  <c r="F43" i="55"/>
  <c r="F45" i="55"/>
  <c r="F48" i="55"/>
  <c r="F51" i="55"/>
  <c r="F53" i="55"/>
  <c r="F56" i="55"/>
  <c r="F59" i="55"/>
  <c r="F61" i="55"/>
  <c r="F64" i="55"/>
  <c r="F67" i="55"/>
  <c r="F69" i="55"/>
  <c r="F72" i="55"/>
  <c r="F75" i="55"/>
  <c r="F77" i="55"/>
  <c r="F80" i="55"/>
  <c r="O23" i="40"/>
  <c r="M23" i="40" s="1"/>
  <c r="N23" i="40" s="1"/>
  <c r="O15" i="40"/>
  <c r="M15" i="40" s="1"/>
  <c r="N15" i="40" s="1"/>
  <c r="O9" i="40"/>
  <c r="M9" i="40" s="1"/>
  <c r="O18" i="40"/>
  <c r="M18" i="40" s="1"/>
  <c r="N18" i="40" s="1"/>
  <c r="O21" i="40"/>
  <c r="M21" i="40" s="1"/>
  <c r="N21" i="40" s="1"/>
  <c r="O17" i="40"/>
  <c r="M17" i="40" s="1"/>
  <c r="N17" i="40" s="1"/>
  <c r="O19" i="40"/>
  <c r="M19" i="40" s="1"/>
  <c r="D17" i="84"/>
  <c r="D54" i="55"/>
  <c r="D70" i="55"/>
  <c r="O14" i="40"/>
  <c r="M14" i="40" s="1"/>
  <c r="N14" i="40" s="1"/>
  <c r="O22" i="40"/>
  <c r="M22" i="40" s="1"/>
  <c r="N22" i="40" s="1"/>
  <c r="D34" i="55"/>
  <c r="D50" i="55"/>
  <c r="D66" i="55"/>
  <c r="H10" i="55"/>
  <c r="H81" i="55"/>
  <c r="E18" i="84"/>
  <c r="G18" i="41"/>
  <c r="G18" i="84" s="1"/>
  <c r="E7" i="55"/>
  <c r="D7" i="55"/>
  <c r="D30" i="55"/>
  <c r="D46" i="55"/>
  <c r="D62" i="55"/>
  <c r="D77" i="55"/>
  <c r="D73" i="55"/>
  <c r="D69" i="55"/>
  <c r="D65" i="55"/>
  <c r="D61" i="55"/>
  <c r="D57" i="55"/>
  <c r="D53" i="55"/>
  <c r="D49" i="55"/>
  <c r="D45" i="55"/>
  <c r="D41" i="55"/>
  <c r="D37" i="55"/>
  <c r="D33" i="55"/>
  <c r="D29" i="55"/>
  <c r="D80" i="55"/>
  <c r="D76" i="55"/>
  <c r="D72" i="55"/>
  <c r="D68" i="55"/>
  <c r="D64" i="55"/>
  <c r="D60" i="55"/>
  <c r="D56" i="55"/>
  <c r="D52" i="55"/>
  <c r="D48" i="55"/>
  <c r="D44" i="55"/>
  <c r="D40" i="55"/>
  <c r="D36" i="55"/>
  <c r="D32" i="55"/>
  <c r="D28" i="55"/>
  <c r="D79" i="55"/>
  <c r="D75" i="55"/>
  <c r="D71" i="55"/>
  <c r="D67" i="55"/>
  <c r="D63" i="55"/>
  <c r="D59" i="55"/>
  <c r="D55" i="55"/>
  <c r="D51" i="55"/>
  <c r="D47" i="55"/>
  <c r="D43" i="55"/>
  <c r="D39" i="55"/>
  <c r="D35" i="55"/>
  <c r="D31" i="55"/>
  <c r="D27" i="55"/>
  <c r="D42" i="55"/>
  <c r="D58" i="55"/>
  <c r="D74" i="55"/>
  <c r="G8" i="55"/>
  <c r="C28" i="55"/>
  <c r="G28" i="55"/>
  <c r="E30" i="55"/>
  <c r="C32" i="55"/>
  <c r="G32" i="55"/>
  <c r="E34" i="55"/>
  <c r="C36" i="55"/>
  <c r="G36" i="55"/>
  <c r="E38" i="55"/>
  <c r="C40" i="55"/>
  <c r="G40" i="55"/>
  <c r="E42" i="55"/>
  <c r="C44" i="55"/>
  <c r="G44" i="55"/>
  <c r="E46" i="55"/>
  <c r="C48" i="55"/>
  <c r="G48" i="55"/>
  <c r="E50" i="55"/>
  <c r="C52" i="55"/>
  <c r="G52" i="55"/>
  <c r="E54" i="55"/>
  <c r="C56" i="55"/>
  <c r="G56" i="55"/>
  <c r="E58" i="55"/>
  <c r="C60" i="55"/>
  <c r="G60" i="55"/>
  <c r="E62" i="55"/>
  <c r="C64" i="55"/>
  <c r="G64" i="55"/>
  <c r="E66" i="55"/>
  <c r="C68" i="55"/>
  <c r="G68" i="55"/>
  <c r="E70" i="55"/>
  <c r="C72" i="55"/>
  <c r="G72" i="55"/>
  <c r="E74" i="55"/>
  <c r="C76" i="55"/>
  <c r="G76" i="55"/>
  <c r="E78" i="55"/>
  <c r="I78" i="55" s="1"/>
  <c r="C80" i="55"/>
  <c r="G80" i="55"/>
  <c r="O8" i="40"/>
  <c r="N8" i="40" s="1"/>
  <c r="O16" i="40"/>
  <c r="M16" i="40" s="1"/>
  <c r="N16" i="40" s="1"/>
  <c r="I8" i="71"/>
  <c r="E27" i="55"/>
  <c r="C29" i="55"/>
  <c r="G29" i="55"/>
  <c r="F30" i="55"/>
  <c r="E31" i="55"/>
  <c r="C33" i="55"/>
  <c r="G33" i="55"/>
  <c r="F34" i="55"/>
  <c r="E35" i="55"/>
  <c r="C37" i="55"/>
  <c r="G37" i="55"/>
  <c r="F38" i="55"/>
  <c r="E39" i="55"/>
  <c r="C41" i="55"/>
  <c r="G41" i="55"/>
  <c r="F42" i="55"/>
  <c r="E43" i="55"/>
  <c r="C45" i="55"/>
  <c r="G45" i="55"/>
  <c r="F46" i="55"/>
  <c r="E47" i="55"/>
  <c r="C49" i="55"/>
  <c r="G49" i="55"/>
  <c r="F50" i="55"/>
  <c r="E51" i="55"/>
  <c r="C53" i="55"/>
  <c r="G53" i="55"/>
  <c r="F54" i="55"/>
  <c r="E55" i="55"/>
  <c r="C57" i="55"/>
  <c r="G57" i="55"/>
  <c r="F58" i="55"/>
  <c r="E59" i="55"/>
  <c r="C61" i="55"/>
  <c r="G61" i="55"/>
  <c r="F62" i="55"/>
  <c r="E63" i="55"/>
  <c r="C65" i="55"/>
  <c r="G65" i="55"/>
  <c r="F66" i="55"/>
  <c r="E67" i="55"/>
  <c r="C69" i="55"/>
  <c r="G69" i="55"/>
  <c r="F70" i="55"/>
  <c r="E71" i="55"/>
  <c r="C73" i="55"/>
  <c r="G73" i="55"/>
  <c r="F74" i="55"/>
  <c r="E75" i="55"/>
  <c r="C77" i="55"/>
  <c r="G77" i="55"/>
  <c r="E79" i="55"/>
  <c r="C30" i="55"/>
  <c r="G30" i="55"/>
  <c r="E32" i="55"/>
  <c r="C34" i="55"/>
  <c r="G34" i="55"/>
  <c r="E36" i="55"/>
  <c r="C38" i="55"/>
  <c r="G38" i="55"/>
  <c r="E40" i="55"/>
  <c r="C42" i="55"/>
  <c r="G42" i="55"/>
  <c r="E44" i="55"/>
  <c r="C46" i="55"/>
  <c r="G46" i="55"/>
  <c r="E48" i="55"/>
  <c r="C50" i="55"/>
  <c r="G50" i="55"/>
  <c r="E52" i="55"/>
  <c r="C54" i="55"/>
  <c r="G54" i="55"/>
  <c r="E56" i="55"/>
  <c r="C58" i="55"/>
  <c r="G58" i="55"/>
  <c r="E60" i="55"/>
  <c r="C62" i="55"/>
  <c r="G62" i="55"/>
  <c r="E64" i="55"/>
  <c r="C66" i="55"/>
  <c r="G66" i="55"/>
  <c r="E68" i="55"/>
  <c r="C70" i="55"/>
  <c r="G70" i="55"/>
  <c r="E72" i="55"/>
  <c r="C74" i="55"/>
  <c r="G74" i="55"/>
  <c r="E76" i="55"/>
  <c r="I123" i="78"/>
  <c r="O8" i="82"/>
  <c r="O9" i="76"/>
  <c r="O9" i="82"/>
  <c r="F6" i="55" s="1"/>
  <c r="L69" i="78"/>
  <c r="L70" i="78"/>
  <c r="L71" i="78"/>
  <c r="L72" i="78"/>
  <c r="L73" i="78"/>
  <c r="L74" i="78"/>
  <c r="L75" i="78"/>
  <c r="L76" i="78"/>
  <c r="L77" i="78"/>
  <c r="L78" i="78"/>
  <c r="L79" i="78"/>
  <c r="L80" i="78"/>
  <c r="L81" i="78"/>
  <c r="L82" i="78"/>
  <c r="L83" i="78"/>
  <c r="L84" i="78"/>
  <c r="L85" i="78"/>
  <c r="L86" i="78"/>
  <c r="L87" i="78"/>
  <c r="L88" i="78"/>
  <c r="L89" i="78"/>
  <c r="L90" i="78"/>
  <c r="L91" i="78"/>
  <c r="L92" i="78"/>
  <c r="L93" i="78"/>
  <c r="L94" i="78"/>
  <c r="L95" i="78"/>
  <c r="L96" i="78"/>
  <c r="L97" i="78"/>
  <c r="L98" i="78"/>
  <c r="L99" i="78"/>
  <c r="L100" i="78"/>
  <c r="L101" i="78"/>
  <c r="L102" i="78"/>
  <c r="L103" i="78"/>
  <c r="L104" i="78"/>
  <c r="L105" i="78"/>
  <c r="L106" i="78"/>
  <c r="L107" i="78"/>
  <c r="L108" i="78"/>
  <c r="L109" i="78"/>
  <c r="L110" i="78"/>
  <c r="L111" i="78"/>
  <c r="L112" i="78"/>
  <c r="L113" i="78"/>
  <c r="L114" i="78"/>
  <c r="L115" i="78"/>
  <c r="L116" i="78"/>
  <c r="L117" i="78"/>
  <c r="L118" i="78"/>
  <c r="L119" i="78"/>
  <c r="L120" i="78"/>
  <c r="L121" i="78"/>
  <c r="L122" i="78"/>
  <c r="R8" i="39"/>
  <c r="P8" i="39" s="1"/>
  <c r="K112" i="78"/>
  <c r="K113" i="78"/>
  <c r="K114" i="78"/>
  <c r="K115" i="78"/>
  <c r="K116" i="78"/>
  <c r="K117" i="78"/>
  <c r="K118" i="78"/>
  <c r="K119" i="78"/>
  <c r="K120" i="78"/>
  <c r="K121" i="78"/>
  <c r="K69" i="78"/>
  <c r="K70" i="78"/>
  <c r="K71" i="78"/>
  <c r="K72" i="78"/>
  <c r="K73" i="78"/>
  <c r="K74" i="78"/>
  <c r="K75" i="78"/>
  <c r="K76" i="78"/>
  <c r="K77" i="78"/>
  <c r="K78" i="78"/>
  <c r="K79" i="78"/>
  <c r="K80" i="78"/>
  <c r="K81" i="78"/>
  <c r="K82" i="78"/>
  <c r="K83" i="78"/>
  <c r="K84" i="78"/>
  <c r="K85" i="78"/>
  <c r="K86" i="78"/>
  <c r="K87" i="78"/>
  <c r="K88" i="78"/>
  <c r="K89" i="78"/>
  <c r="K90" i="78"/>
  <c r="K91" i="78"/>
  <c r="K92" i="78"/>
  <c r="K93" i="78"/>
  <c r="K94" i="78"/>
  <c r="K95" i="78"/>
  <c r="K96" i="78"/>
  <c r="K97" i="78"/>
  <c r="K98" i="78"/>
  <c r="K99" i="78"/>
  <c r="K100" i="78"/>
  <c r="K101" i="78"/>
  <c r="K102" i="78"/>
  <c r="K103" i="78"/>
  <c r="K104" i="78"/>
  <c r="K105" i="78"/>
  <c r="K106" i="78"/>
  <c r="K107" i="78"/>
  <c r="K108" i="78"/>
  <c r="K109" i="78"/>
  <c r="K110" i="78"/>
  <c r="K111" i="78"/>
  <c r="K47" i="41"/>
  <c r="K47" i="84" s="1"/>
  <c r="G123" i="78"/>
  <c r="R9" i="39"/>
  <c r="K28" i="41"/>
  <c r="K28" i="84" s="1"/>
  <c r="K32" i="41"/>
  <c r="K32" i="84" s="1"/>
  <c r="K122" i="78"/>
  <c r="G61" i="78"/>
  <c r="H61" i="78"/>
  <c r="K7" i="78"/>
  <c r="K8" i="78"/>
  <c r="K9" i="78"/>
  <c r="K10" i="78"/>
  <c r="K11" i="78"/>
  <c r="K12" i="78"/>
  <c r="K13" i="78"/>
  <c r="K14" i="78"/>
  <c r="K15" i="78"/>
  <c r="K16" i="78"/>
  <c r="K17" i="78"/>
  <c r="K18" i="78"/>
  <c r="K19" i="78"/>
  <c r="K20" i="78"/>
  <c r="K21" i="78"/>
  <c r="K22" i="78"/>
  <c r="K23" i="78"/>
  <c r="K24" i="78"/>
  <c r="K25" i="78"/>
  <c r="K26" i="78"/>
  <c r="K27" i="78"/>
  <c r="K28" i="78"/>
  <c r="K29" i="78"/>
  <c r="K30" i="78"/>
  <c r="K31" i="78"/>
  <c r="K32" i="78"/>
  <c r="K33" i="78"/>
  <c r="K34" i="78"/>
  <c r="K35" i="78"/>
  <c r="K36" i="78"/>
  <c r="K37" i="78"/>
  <c r="K38" i="78"/>
  <c r="K39" i="78"/>
  <c r="K40" i="78"/>
  <c r="K41" i="78"/>
  <c r="K42" i="78"/>
  <c r="K43" i="78"/>
  <c r="K44" i="78"/>
  <c r="K45" i="78"/>
  <c r="K46" i="78"/>
  <c r="K47" i="78"/>
  <c r="K48" i="78"/>
  <c r="K49" i="78"/>
  <c r="K50" i="78"/>
  <c r="K51" i="78"/>
  <c r="K52" i="78"/>
  <c r="K53" i="78"/>
  <c r="K54" i="78"/>
  <c r="K55" i="78"/>
  <c r="K56" i="78"/>
  <c r="K57" i="78"/>
  <c r="K58" i="78"/>
  <c r="K59" i="78"/>
  <c r="K60" i="78"/>
  <c r="K66" i="41"/>
  <c r="K66" i="84" s="1"/>
  <c r="L7" i="78"/>
  <c r="L8" i="78"/>
  <c r="L9" i="78"/>
  <c r="L10" i="78"/>
  <c r="L11" i="78"/>
  <c r="L12" i="78"/>
  <c r="L13" i="78"/>
  <c r="L14" i="78"/>
  <c r="L15" i="78"/>
  <c r="L16" i="78"/>
  <c r="L17" i="78"/>
  <c r="L18" i="78"/>
  <c r="L19" i="78"/>
  <c r="L20" i="78"/>
  <c r="L21" i="78"/>
  <c r="L22" i="78"/>
  <c r="L23" i="78"/>
  <c r="L26" i="78"/>
  <c r="L27" i="78"/>
  <c r="L28" i="78"/>
  <c r="L29" i="78"/>
  <c r="L30" i="78"/>
  <c r="L32" i="78"/>
  <c r="L33" i="78"/>
  <c r="L34" i="78"/>
  <c r="L35" i="78"/>
  <c r="L39" i="78"/>
  <c r="L40" i="78"/>
  <c r="L41" i="78"/>
  <c r="L42" i="78"/>
  <c r="L44" i="78"/>
  <c r="L45" i="78"/>
  <c r="L46" i="78"/>
  <c r="L47" i="78"/>
  <c r="L48" i="78"/>
  <c r="L49" i="78"/>
  <c r="L50" i="78"/>
  <c r="L51" i="78"/>
  <c r="L52" i="78"/>
  <c r="L53" i="78"/>
  <c r="L54" i="78"/>
  <c r="L55" i="78"/>
  <c r="L56" i="78"/>
  <c r="L57" i="78"/>
  <c r="L58" i="78"/>
  <c r="L59" i="78"/>
  <c r="L60" i="78"/>
  <c r="K24" i="41"/>
  <c r="K24" i="84" s="1"/>
  <c r="F24" i="84"/>
  <c r="K35" i="41"/>
  <c r="K35" i="84" s="1"/>
  <c r="G17" i="55"/>
  <c r="F17" i="55"/>
  <c r="E17" i="55"/>
  <c r="D17" i="55"/>
  <c r="E23" i="84"/>
  <c r="K27" i="41"/>
  <c r="K27" i="84" s="1"/>
  <c r="K36" i="41"/>
  <c r="K36" i="84" s="1"/>
  <c r="K40" i="41"/>
  <c r="K40" i="84" s="1"/>
  <c r="K48" i="41"/>
  <c r="K48" i="84" s="1"/>
  <c r="F50" i="84"/>
  <c r="K50" i="41"/>
  <c r="K50" i="84" s="1"/>
  <c r="F32" i="84"/>
  <c r="G66" i="84"/>
  <c r="O11" i="40"/>
  <c r="O20" i="40"/>
  <c r="K34" i="41"/>
  <c r="K34" i="84" s="1"/>
  <c r="K51" i="41"/>
  <c r="K51" i="84" s="1"/>
  <c r="K29" i="41"/>
  <c r="K29" i="84" s="1"/>
  <c r="K72" i="41"/>
  <c r="K72" i="84" s="1"/>
  <c r="O8" i="76"/>
  <c r="K67" i="41"/>
  <c r="K67" i="84" s="1"/>
  <c r="K56" i="41"/>
  <c r="K56" i="84" s="1"/>
  <c r="K58" i="41"/>
  <c r="K58" i="84" s="1"/>
  <c r="F58" i="84"/>
  <c r="K64" i="41"/>
  <c r="K64" i="84" s="1"/>
  <c r="L24" i="78"/>
  <c r="L25" i="78"/>
  <c r="L31" i="78"/>
  <c r="L36" i="78"/>
  <c r="L37" i="78"/>
  <c r="L38" i="78"/>
  <c r="L43" i="78"/>
  <c r="K59" i="41"/>
  <c r="K59" i="84" s="1"/>
  <c r="F72" i="84"/>
  <c r="K74" i="41"/>
  <c r="K74" i="84" s="1"/>
  <c r="K26" i="41"/>
  <c r="K26" i="84" s="1"/>
  <c r="K42" i="41"/>
  <c r="K42" i="84" s="1"/>
  <c r="F40" i="84"/>
  <c r="K43" i="41"/>
  <c r="K43" i="84" s="1"/>
  <c r="F48" i="84"/>
  <c r="F47" i="84"/>
  <c r="K31" i="41"/>
  <c r="K31" i="84" s="1"/>
  <c r="K39" i="41"/>
  <c r="K39" i="84" s="1"/>
  <c r="K55" i="41"/>
  <c r="K55" i="84" s="1"/>
  <c r="K63" i="41"/>
  <c r="K63" i="84" s="1"/>
  <c r="K71" i="41"/>
  <c r="K71" i="84" s="1"/>
  <c r="C17" i="55"/>
  <c r="K30" i="41"/>
  <c r="K30" i="84" s="1"/>
  <c r="K38" i="41"/>
  <c r="K38" i="84" s="1"/>
  <c r="K46" i="41"/>
  <c r="K46" i="84" s="1"/>
  <c r="K54" i="41"/>
  <c r="K54" i="84" s="1"/>
  <c r="K62" i="41"/>
  <c r="K62" i="84" s="1"/>
  <c r="K70" i="41"/>
  <c r="K70" i="84" s="1"/>
  <c r="F28" i="84"/>
  <c r="F36" i="84"/>
  <c r="F56" i="84"/>
  <c r="F67" i="84"/>
  <c r="K75" i="41"/>
  <c r="K75" i="84" s="1"/>
  <c r="F64" i="84"/>
  <c r="K33" i="41"/>
  <c r="K33" i="84" s="1"/>
  <c r="K41" i="41"/>
  <c r="K41" i="84" s="1"/>
  <c r="K45" i="41"/>
  <c r="K45" i="84" s="1"/>
  <c r="K57" i="41"/>
  <c r="K57" i="84" s="1"/>
  <c r="K61" i="41"/>
  <c r="K61" i="84" s="1"/>
  <c r="K69" i="41"/>
  <c r="K69" i="84" s="1"/>
  <c r="K25" i="41"/>
  <c r="K25" i="84" s="1"/>
  <c r="K37" i="41"/>
  <c r="K37" i="84" s="1"/>
  <c r="K49" i="41"/>
  <c r="K49" i="84" s="1"/>
  <c r="K53" i="41"/>
  <c r="K53" i="84" s="1"/>
  <c r="K65" i="41"/>
  <c r="K65" i="84" s="1"/>
  <c r="K73" i="41"/>
  <c r="K73" i="84" s="1"/>
  <c r="K77" i="41"/>
  <c r="K77" i="84" s="1"/>
  <c r="F29" i="84"/>
  <c r="K44" i="41"/>
  <c r="K44" i="84" s="1"/>
  <c r="K52" i="41"/>
  <c r="K52" i="84" s="1"/>
  <c r="K60" i="41"/>
  <c r="K60" i="84" s="1"/>
  <c r="K68" i="41"/>
  <c r="K68" i="84" s="1"/>
  <c r="K76" i="41"/>
  <c r="K76" i="84" s="1"/>
  <c r="F27" i="84"/>
  <c r="F10" i="55" l="1"/>
  <c r="F6" i="78"/>
  <c r="F61" i="78" s="1"/>
  <c r="N9" i="40"/>
  <c r="C26" i="55" s="1"/>
  <c r="C81" i="55" s="1"/>
  <c r="C4" i="71"/>
  <c r="K9" i="41" s="1"/>
  <c r="K9" i="84" s="1"/>
  <c r="M8" i="40"/>
  <c r="N19" i="40"/>
  <c r="D6" i="78"/>
  <c r="D61" i="78" s="1"/>
  <c r="I75" i="55"/>
  <c r="I71" i="55"/>
  <c r="I59" i="55"/>
  <c r="I43" i="55"/>
  <c r="I27" i="55"/>
  <c r="I37" i="55"/>
  <c r="I55" i="55"/>
  <c r="I49" i="55"/>
  <c r="I39" i="55"/>
  <c r="I52" i="55"/>
  <c r="I36" i="55"/>
  <c r="I67" i="55"/>
  <c r="I68" i="55"/>
  <c r="I58" i="55"/>
  <c r="I42" i="55"/>
  <c r="I80" i="55"/>
  <c r="I35" i="55"/>
  <c r="I51" i="55"/>
  <c r="I64" i="55"/>
  <c r="I48" i="55"/>
  <c r="I32" i="55"/>
  <c r="I57" i="55"/>
  <c r="I33" i="55"/>
  <c r="I29" i="55"/>
  <c r="I56" i="55"/>
  <c r="I40" i="55"/>
  <c r="I34" i="55"/>
  <c r="I28" i="55"/>
  <c r="I31" i="55"/>
  <c r="I47" i="55"/>
  <c r="I63" i="55"/>
  <c r="I77" i="55"/>
  <c r="I72" i="55"/>
  <c r="I76" i="55"/>
  <c r="I60" i="55"/>
  <c r="I44" i="55"/>
  <c r="I79" i="55"/>
  <c r="I30" i="55"/>
  <c r="I66" i="55"/>
  <c r="I62" i="55"/>
  <c r="I46" i="55"/>
  <c r="I74" i="55"/>
  <c r="I70" i="55"/>
  <c r="I54" i="55"/>
  <c r="I38" i="55"/>
  <c r="I73" i="55"/>
  <c r="I69" i="55"/>
  <c r="I65" i="55"/>
  <c r="I61" i="55"/>
  <c r="I53" i="55"/>
  <c r="I45" i="55"/>
  <c r="I41" i="55"/>
  <c r="I50" i="55"/>
  <c r="C6" i="55"/>
  <c r="J6" i="78"/>
  <c r="J61" i="78" s="1"/>
  <c r="C5" i="55"/>
  <c r="C6" i="78"/>
  <c r="C61" i="78" s="1"/>
  <c r="G5" i="55"/>
  <c r="G10" i="55" s="1"/>
  <c r="J23" i="41"/>
  <c r="D4" i="76"/>
  <c r="E4" i="76" s="1"/>
  <c r="G16" i="41" s="1"/>
  <c r="G16" i="84" s="1"/>
  <c r="D4" i="82"/>
  <c r="E4" i="82" s="1"/>
  <c r="G15" i="41" s="1"/>
  <c r="G15" i="84" s="1"/>
  <c r="I23" i="41"/>
  <c r="O8" i="39"/>
  <c r="Q8" i="39" s="1"/>
  <c r="O9" i="39"/>
  <c r="C68" i="78" s="1"/>
  <c r="P9" i="39"/>
  <c r="E68" i="78" s="1"/>
  <c r="I17" i="55"/>
  <c r="M20" i="40"/>
  <c r="N20" i="40" s="1"/>
  <c r="M11" i="40"/>
  <c r="N11" i="40" s="1"/>
  <c r="I5" i="55" l="1"/>
  <c r="L6" i="78"/>
  <c r="L61" i="78" s="1"/>
  <c r="F26" i="55"/>
  <c r="F81" i="55" s="1"/>
  <c r="C8" i="55"/>
  <c r="I8" i="55" s="1"/>
  <c r="E6" i="78"/>
  <c r="E61" i="78" s="1"/>
  <c r="G26" i="55"/>
  <c r="G81" i="55" s="1"/>
  <c r="C9" i="55"/>
  <c r="I9" i="55" s="1"/>
  <c r="J23" i="84"/>
  <c r="G18" i="55"/>
  <c r="G19" i="55" s="1"/>
  <c r="E16" i="41"/>
  <c r="E16" i="84" s="1"/>
  <c r="H23" i="41"/>
  <c r="H23" i="84" s="1"/>
  <c r="D6" i="55"/>
  <c r="D10" i="55" s="1"/>
  <c r="D4" i="39"/>
  <c r="E4" i="39" s="1"/>
  <c r="G13" i="41" s="1"/>
  <c r="G13" i="84" s="1"/>
  <c r="D5" i="39"/>
  <c r="E5" i="39" s="1"/>
  <c r="G14" i="41" s="1"/>
  <c r="G14" i="84" s="1"/>
  <c r="G23" i="41"/>
  <c r="G23" i="84" s="1"/>
  <c r="E6" i="55"/>
  <c r="E10" i="55" s="1"/>
  <c r="C123" i="78"/>
  <c r="K68" i="78"/>
  <c r="K123" i="78" s="1"/>
  <c r="E123" i="78"/>
  <c r="L68" i="78"/>
  <c r="L123" i="78" s="1"/>
  <c r="E15" i="41"/>
  <c r="E15" i="84" s="1"/>
  <c r="I23" i="84"/>
  <c r="F18" i="55"/>
  <c r="F19" i="55" s="1"/>
  <c r="Q9" i="39"/>
  <c r="D26" i="55" s="1"/>
  <c r="D81" i="55" s="1"/>
  <c r="I6" i="78"/>
  <c r="I61" i="78" s="1"/>
  <c r="E26" i="55"/>
  <c r="E81" i="55" s="1"/>
  <c r="F23" i="41"/>
  <c r="C18" i="55" s="1"/>
  <c r="D4" i="40"/>
  <c r="C7" i="55"/>
  <c r="I7" i="55" s="1"/>
  <c r="E18" i="55" l="1"/>
  <c r="E19" i="55" s="1"/>
  <c r="E14" i="41"/>
  <c r="E14" i="84" s="1"/>
  <c r="E13" i="41"/>
  <c r="E13" i="84" s="1"/>
  <c r="I81" i="55"/>
  <c r="D18" i="55"/>
  <c r="D19" i="55" s="1"/>
  <c r="I6" i="55"/>
  <c r="K23" i="41"/>
  <c r="K23" i="84" s="1"/>
  <c r="F23" i="84"/>
  <c r="C10" i="55"/>
  <c r="I10" i="55" s="1"/>
  <c r="I26" i="55"/>
  <c r="E12" i="41"/>
  <c r="E4" i="40"/>
  <c r="G12" i="41" s="1"/>
  <c r="G12" i="84" s="1"/>
  <c r="K6" i="78"/>
  <c r="K61" i="78" s="1"/>
  <c r="C19" i="55"/>
  <c r="I19" i="55" l="1"/>
  <c r="I18" i="55"/>
  <c r="K78" i="41"/>
  <c r="K78" i="84" s="1"/>
  <c r="E12" i="84"/>
  <c r="E17" i="41"/>
  <c r="E17" i="84" l="1"/>
  <c r="E19" i="41"/>
  <c r="E19" i="84" s="1"/>
  <c r="K14" i="84" s="1"/>
  <c r="K16" i="84" s="1"/>
  <c r="K18" i="84" s="1"/>
</calcChain>
</file>

<file path=xl/sharedStrings.xml><?xml version="1.0" encoding="utf-8"?>
<sst xmlns="http://schemas.openxmlformats.org/spreadsheetml/2006/main" count="8754" uniqueCount="2088">
  <si>
    <t>Country</t>
  </si>
  <si>
    <t>Total</t>
  </si>
  <si>
    <t>Austria</t>
  </si>
  <si>
    <t>Belgium</t>
  </si>
  <si>
    <t>Cyprus</t>
  </si>
  <si>
    <t>Bulgaria</t>
  </si>
  <si>
    <t>Afghanistan</t>
  </si>
  <si>
    <t>P1</t>
  </si>
  <si>
    <t>P2</t>
  </si>
  <si>
    <t>P3</t>
  </si>
  <si>
    <t>P4</t>
  </si>
  <si>
    <t>P5</t>
  </si>
  <si>
    <t>P6</t>
  </si>
  <si>
    <t>P7</t>
  </si>
  <si>
    <t>P8</t>
  </si>
  <si>
    <t>P9</t>
  </si>
  <si>
    <t>P10</t>
  </si>
  <si>
    <t>P11</t>
  </si>
  <si>
    <t>P12</t>
  </si>
  <si>
    <t>P14</t>
  </si>
  <si>
    <t>P15</t>
  </si>
  <si>
    <t>P16</t>
  </si>
  <si>
    <t>P17</t>
  </si>
  <si>
    <t>P18</t>
  </si>
  <si>
    <t>P19</t>
  </si>
  <si>
    <t>P20</t>
  </si>
  <si>
    <t>Denmark</t>
  </si>
  <si>
    <t>Ireland</t>
  </si>
  <si>
    <t>Liechtenstein</t>
  </si>
  <si>
    <t>Netherlands</t>
  </si>
  <si>
    <t>Norway</t>
  </si>
  <si>
    <t>Sweden</t>
  </si>
  <si>
    <t>Finland</t>
  </si>
  <si>
    <t>France</t>
  </si>
  <si>
    <t>Germany</t>
  </si>
  <si>
    <t>Iceland</t>
  </si>
  <si>
    <t>Italy</t>
  </si>
  <si>
    <t>United Kingdom</t>
  </si>
  <si>
    <t>Czech Republic</t>
  </si>
  <si>
    <t>Greece</t>
  </si>
  <si>
    <t>Malta</t>
  </si>
  <si>
    <t>Portugal</t>
  </si>
  <si>
    <t>Slovenia</t>
  </si>
  <si>
    <t>Spain</t>
  </si>
  <si>
    <t>Croatia</t>
  </si>
  <si>
    <t>Estonia</t>
  </si>
  <si>
    <t>Hungary</t>
  </si>
  <si>
    <t>Latvia</t>
  </si>
  <si>
    <t>Lithuania</t>
  </si>
  <si>
    <t>Poland</t>
  </si>
  <si>
    <t>Romania</t>
  </si>
  <si>
    <t>Turkey</t>
  </si>
  <si>
    <t>Israel</t>
  </si>
  <si>
    <t>Albania</t>
  </si>
  <si>
    <t>Algeria</t>
  </si>
  <si>
    <t>Argentina</t>
  </si>
  <si>
    <t>Armenia</t>
  </si>
  <si>
    <t>Azerbaijan</t>
  </si>
  <si>
    <t>Bangladesh</t>
  </si>
  <si>
    <t>Chile</t>
  </si>
  <si>
    <t>Belarus</t>
  </si>
  <si>
    <t>Bhutan</t>
  </si>
  <si>
    <t>Bolivia</t>
  </si>
  <si>
    <t>Bosnia and Herzegovina</t>
  </si>
  <si>
    <t>Brazil</t>
  </si>
  <si>
    <t>Cambodia</t>
  </si>
  <si>
    <t>China</t>
  </si>
  <si>
    <t>Colombia</t>
  </si>
  <si>
    <t>Costa Rica</t>
  </si>
  <si>
    <t>Cuba</t>
  </si>
  <si>
    <t>Ecuador</t>
  </si>
  <si>
    <t>Egypt</t>
  </si>
  <si>
    <t>Georgia</t>
  </si>
  <si>
    <t>Guatemala</t>
  </si>
  <si>
    <t>Honduras</t>
  </si>
  <si>
    <t>India</t>
  </si>
  <si>
    <t>Indonesia</t>
  </si>
  <si>
    <t>Iran</t>
  </si>
  <si>
    <t>Iraq</t>
  </si>
  <si>
    <t>Jordan</t>
  </si>
  <si>
    <t>Kyrgyzstan</t>
  </si>
  <si>
    <t>Laos</t>
  </si>
  <si>
    <t>Lebanon</t>
  </si>
  <si>
    <t>Libya</t>
  </si>
  <si>
    <t>Malaysia</t>
  </si>
  <si>
    <t>Maldives</t>
  </si>
  <si>
    <t>Mexico</t>
  </si>
  <si>
    <t>Moldova</t>
  </si>
  <si>
    <t>Mongolia</t>
  </si>
  <si>
    <t>Montenegro</t>
  </si>
  <si>
    <t>Morocco</t>
  </si>
  <si>
    <t>Nepal</t>
  </si>
  <si>
    <t>Nicaragua</t>
  </si>
  <si>
    <t>Pakistan</t>
  </si>
  <si>
    <t>Panama</t>
  </si>
  <si>
    <t>Paraguay</t>
  </si>
  <si>
    <t>Philippines</t>
  </si>
  <si>
    <t>Serbia</t>
  </si>
  <si>
    <t>South Africa</t>
  </si>
  <si>
    <t>Syria</t>
  </si>
  <si>
    <t>Tajikistan</t>
  </si>
  <si>
    <t>Thailand</t>
  </si>
  <si>
    <t>Tunisia</t>
  </si>
  <si>
    <t>Turkmenistan</t>
  </si>
  <si>
    <t>Uruguay</t>
  </si>
  <si>
    <t>Uzbekistan</t>
  </si>
  <si>
    <t>Venezuela</t>
  </si>
  <si>
    <t>Vietnam</t>
  </si>
  <si>
    <t>Yemen</t>
  </si>
  <si>
    <t>P21</t>
  </si>
  <si>
    <t>P22</t>
  </si>
  <si>
    <t>P23</t>
  </si>
  <si>
    <t>P24</t>
  </si>
  <si>
    <t>P25</t>
  </si>
  <si>
    <t>P26</t>
  </si>
  <si>
    <t>P27</t>
  </si>
  <si>
    <t>P28</t>
  </si>
  <si>
    <t>P29</t>
  </si>
  <si>
    <t>P30</t>
  </si>
  <si>
    <t>P31</t>
  </si>
  <si>
    <t>P32</t>
  </si>
  <si>
    <t>P33</t>
  </si>
  <si>
    <t>P34</t>
  </si>
  <si>
    <t>P35</t>
  </si>
  <si>
    <t>P36</t>
  </si>
  <si>
    <t>P37</t>
  </si>
  <si>
    <t>P38</t>
  </si>
  <si>
    <t>P39</t>
  </si>
  <si>
    <t>P40</t>
  </si>
  <si>
    <t>TOTAL</t>
  </si>
  <si>
    <t>Teacher/Trainer/Researcher</t>
  </si>
  <si>
    <t>Manager</t>
  </si>
  <si>
    <t>Nature, type and specifications of the item</t>
  </si>
  <si>
    <t>Key Action 2: Cooperation for innovation and the exchange of good practices</t>
  </si>
  <si>
    <t>Luxembourg</t>
  </si>
  <si>
    <t>Peru</t>
  </si>
  <si>
    <t>P41</t>
  </si>
  <si>
    <t>P42</t>
  </si>
  <si>
    <t>P43</t>
  </si>
  <si>
    <t>P44</t>
  </si>
  <si>
    <t>P45</t>
  </si>
  <si>
    <t>P46</t>
  </si>
  <si>
    <t>P47</t>
  </si>
  <si>
    <t>P48</t>
  </si>
  <si>
    <t>P49</t>
  </si>
  <si>
    <t>P50</t>
  </si>
  <si>
    <t>Partner 
N°</t>
  </si>
  <si>
    <t>Name of Partner</t>
  </si>
  <si>
    <t>Slovakia</t>
  </si>
  <si>
    <t>P13</t>
  </si>
  <si>
    <t>P51</t>
  </si>
  <si>
    <t>P52</t>
  </si>
  <si>
    <t>P53</t>
  </si>
  <si>
    <t>P54</t>
  </si>
  <si>
    <t>P55</t>
  </si>
  <si>
    <t>Work
Package</t>
  </si>
  <si>
    <t>Total
(EUR)</t>
  </si>
  <si>
    <t>1. Staff Costs</t>
  </si>
  <si>
    <t>Palestine</t>
  </si>
  <si>
    <t>Kosovo</t>
  </si>
  <si>
    <t>Development</t>
  </si>
  <si>
    <t>Preparation</t>
  </si>
  <si>
    <t>Management</t>
  </si>
  <si>
    <t>PR/PA</t>
  </si>
  <si>
    <t>Countries</t>
  </si>
  <si>
    <t>Budget Breakdown by Workpackage / Budget Headings</t>
  </si>
  <si>
    <t>DISTRIBUTION OF THE GRANT BY ORGANISATION (in EUR)</t>
  </si>
  <si>
    <t>Ukraine</t>
  </si>
  <si>
    <t>Russia</t>
  </si>
  <si>
    <t>2-3. Travel Costs &amp; Costs of Stay</t>
  </si>
  <si>
    <t>Total (EUR)</t>
  </si>
  <si>
    <t>4. Equipment Costs</t>
  </si>
  <si>
    <t>5. Subcontracting Costs</t>
  </si>
  <si>
    <t>2. Travel Costs</t>
  </si>
  <si>
    <t>3. Costs of Stay</t>
  </si>
  <si>
    <t>Source of Co-financing**</t>
  </si>
  <si>
    <t>1. Staff 
Costs</t>
  </si>
  <si>
    <t>2. Travel 
Costs</t>
  </si>
  <si>
    <t>3. Costs of 
Stay</t>
  </si>
  <si>
    <t>4. Equipment 
Costs</t>
  </si>
  <si>
    <t>5. Subcontracting 
Costs</t>
  </si>
  <si>
    <t>A. Grant for Project Activities</t>
  </si>
  <si>
    <t>Total Grant requested from the European Union (A + B)</t>
  </si>
  <si>
    <t>Programme Countries</t>
  </si>
  <si>
    <t>Partner Countries</t>
  </si>
  <si>
    <t>3. Costs 
of Stay</t>
  </si>
  <si>
    <t>4. Equipment
Costs</t>
  </si>
  <si>
    <t>5. Subcontracting
Costs</t>
  </si>
  <si>
    <t>B. Special 
Mobility Strand</t>
  </si>
  <si>
    <t>Budget Breakdown by Programme or Partner Countries / Budget Headings</t>
  </si>
  <si>
    <t>Partner
N°</t>
  </si>
  <si>
    <t>Budget Breakdown by Partner / Work Package</t>
  </si>
  <si>
    <t>Staff</t>
  </si>
  <si>
    <t>Student</t>
  </si>
  <si>
    <t>Student/
Staff</t>
  </si>
  <si>
    <t>Partner N°</t>
  </si>
  <si>
    <t>Check
Data
Encoding</t>
  </si>
  <si>
    <t>* e.g.: Equipment,  Staff costs, travel costs and/or costs of stay, printing &amp; publishing</t>
  </si>
  <si>
    <t>** e.g.: governmental grant, organisation/institution's own resources</t>
  </si>
  <si>
    <t>former Yugoslav Republic of Macedonia</t>
  </si>
  <si>
    <t>Myanmar</t>
  </si>
  <si>
    <t>B. Additional Grant for Special Mobility Strand</t>
  </si>
  <si>
    <t>Work Package</t>
  </si>
  <si>
    <t>Total 
Costs (in EUR)</t>
  </si>
  <si>
    <t>Category 2</t>
  </si>
  <si>
    <t>Sri Lanka</t>
  </si>
  <si>
    <t>El Salvador</t>
  </si>
  <si>
    <t>Capacity Building in the field of higher education</t>
  </si>
  <si>
    <t>Administrative Staff</t>
  </si>
  <si>
    <t>Technical Staff</t>
  </si>
  <si>
    <t>Quality Plan</t>
  </si>
  <si>
    <t>Dissemination &amp; Exploitation</t>
  </si>
  <si>
    <t>DPR Korea</t>
  </si>
  <si>
    <t>Kazakstan</t>
  </si>
  <si>
    <t>Name of Staff Member</t>
  </si>
  <si>
    <t>Short description of tasks</t>
  </si>
  <si>
    <t>Supporting Document Ref.</t>
  </si>
  <si>
    <t>1. Grant Awarded (in EUR)</t>
  </si>
  <si>
    <t>Budget Heading</t>
  </si>
  <si>
    <t xml:space="preserve">VAT and Taxes </t>
  </si>
  <si>
    <t>Y</t>
  </si>
  <si>
    <t>N</t>
  </si>
  <si>
    <t>Amount
(in EUR)</t>
  </si>
  <si>
    <t>Exchange 
Rate Used</t>
  </si>
  <si>
    <t>Total Calculated
(in EUR)
(A x B)</t>
  </si>
  <si>
    <t>Number of 
days
(A)</t>
  </si>
  <si>
    <t>Maximum 
Unit cost per day 
(in EUR)
(B)</t>
  </si>
  <si>
    <t>Supporting 
Document Ref.</t>
  </si>
  <si>
    <t>Maximum Travel 
Costs calculated
(EUR)</t>
  </si>
  <si>
    <t>Maximum Costs of
Stay calculated
(EUR)</t>
  </si>
  <si>
    <t>Total 
calculated
(EUR)</t>
  </si>
  <si>
    <t>Name of the Person travelling</t>
  </si>
  <si>
    <r>
      <rPr>
        <b/>
        <sz val="14"/>
        <rFont val="Arial Narrow"/>
        <family val="2"/>
      </rPr>
      <t>Departure Date</t>
    </r>
    <r>
      <rPr>
        <b/>
        <u/>
        <sz val="14"/>
        <rFont val="Arial Narrow"/>
        <family val="2"/>
      </rPr>
      <t xml:space="preserve">
(dd/mm/yy)</t>
    </r>
  </si>
  <si>
    <r>
      <rPr>
        <b/>
        <sz val="14"/>
        <rFont val="Arial Narrow"/>
        <family val="2"/>
      </rPr>
      <t>Return Date</t>
    </r>
    <r>
      <rPr>
        <b/>
        <u/>
        <sz val="14"/>
        <rFont val="Arial Narrow"/>
        <family val="2"/>
      </rPr>
      <t xml:space="preserve">
(dd/mm/yy)</t>
    </r>
  </si>
  <si>
    <r>
      <rPr>
        <b/>
        <u/>
        <sz val="14"/>
        <rFont val="Arial Narrow"/>
        <family val="2"/>
      </rPr>
      <t>City and Country</t>
    </r>
    <r>
      <rPr>
        <b/>
        <sz val="14"/>
        <rFont val="Arial Narrow"/>
        <family val="2"/>
      </rPr>
      <t xml:space="preserve"> of 
Departure</t>
    </r>
  </si>
  <si>
    <r>
      <rPr>
        <b/>
        <u/>
        <sz val="14"/>
        <rFont val="Arial Narrow"/>
        <family val="2"/>
      </rPr>
      <t>City and Country</t>
    </r>
    <r>
      <rPr>
        <b/>
        <sz val="14"/>
        <rFont val="Arial Narrow"/>
        <family val="2"/>
      </rPr>
      <t xml:space="preserve"> of 
Destination</t>
    </r>
  </si>
  <si>
    <t>Budget Headings</t>
  </si>
  <si>
    <t>Students From Partner Countries</t>
  </si>
  <si>
    <t>Students From Programme Countries</t>
  </si>
  <si>
    <t>Staff From Programme Countries</t>
  </si>
  <si>
    <t>Number of Participants</t>
  </si>
  <si>
    <t>REQUEST FOR PAYMENT</t>
  </si>
  <si>
    <t xml:space="preserve"> IBAN</t>
  </si>
  <si>
    <t>SPECIAL MOBILITY STRAND</t>
  </si>
  <si>
    <t>2. Budget Spent (in EUR)</t>
  </si>
  <si>
    <t>Staff From Partner Countries</t>
  </si>
  <si>
    <t>Other</t>
  </si>
  <si>
    <t>Co-financing (for information only)</t>
  </si>
  <si>
    <r>
      <t xml:space="preserve">From
</t>
    </r>
    <r>
      <rPr>
        <b/>
        <u/>
        <sz val="14"/>
        <rFont val="Arial Narrow"/>
        <family val="2"/>
      </rPr>
      <t>(dd/mm/yy)</t>
    </r>
  </si>
  <si>
    <r>
      <t xml:space="preserve">To
</t>
    </r>
    <r>
      <rPr>
        <b/>
        <u/>
        <sz val="14"/>
        <rFont val="Arial Narrow"/>
        <family val="2"/>
      </rPr>
      <t>(dd/mm/yy)</t>
    </r>
  </si>
  <si>
    <t>Amount Spent (In EUR)</t>
  </si>
  <si>
    <r>
      <t xml:space="preserve">Invoice Date
</t>
    </r>
    <r>
      <rPr>
        <b/>
        <u/>
        <sz val="14"/>
        <rFont val="Arial Narrow"/>
        <family val="2"/>
      </rPr>
      <t>(dd/mm/yy)</t>
    </r>
  </si>
  <si>
    <t>Travel 
Distance 
(In KM)</t>
  </si>
  <si>
    <t>Number 
of days for Costs of Stay</t>
  </si>
  <si>
    <t>Budget Breakdown by Partner / Category of Staff</t>
  </si>
  <si>
    <t>Budget Breakdown by Partner / Travel Costs &amp; Costs of Stay</t>
  </si>
  <si>
    <t>Number of
Days</t>
  </si>
  <si>
    <t>Total
(in EUR)</t>
  </si>
  <si>
    <t>Total
Days</t>
  </si>
  <si>
    <t>Travel Costs
(in EUR)</t>
  </si>
  <si>
    <t>Costs of Stay
(in EUR)</t>
  </si>
  <si>
    <t>Total Travel Costs
(in EUR)</t>
  </si>
  <si>
    <t>Total Costs of Stay
(in EUR)</t>
  </si>
  <si>
    <t>Total Costs of Stay (in EUR)</t>
  </si>
  <si>
    <t>Total Travel Costs (in EUR)</t>
  </si>
  <si>
    <t>Providing company</t>
  </si>
  <si>
    <t>Date:_____________________________</t>
  </si>
  <si>
    <t>Budget Heading*</t>
  </si>
  <si>
    <t>Nature, type and specifications of the item***</t>
  </si>
  <si>
    <t>% Spent on 1st Prefinancing</t>
  </si>
  <si>
    <t>Amount of 2nd Prefinancing</t>
  </si>
  <si>
    <t>Amount of 1st Prefinancing</t>
  </si>
  <si>
    <t>Eligible for 2nd Prefinancing</t>
  </si>
  <si>
    <t>Project Number</t>
  </si>
  <si>
    <r>
      <t xml:space="preserve">I hereby </t>
    </r>
    <r>
      <rPr>
        <b/>
        <sz val="14"/>
        <rFont val="Arial Narrow"/>
        <family val="2"/>
      </rPr>
      <t>do request</t>
    </r>
    <r>
      <rPr>
        <sz val="14"/>
        <rFont val="Arial Narrow"/>
        <family val="2"/>
      </rPr>
      <t xml:space="preserve"> the payment of the 2nd prefinancing</t>
    </r>
  </si>
  <si>
    <r>
      <t xml:space="preserve">Date, name and signature of the </t>
    </r>
    <r>
      <rPr>
        <b/>
        <u/>
        <sz val="14"/>
        <rFont val="Arial Narrow"/>
        <family val="2"/>
      </rPr>
      <t>legal representative</t>
    </r>
    <r>
      <rPr>
        <sz val="14"/>
        <rFont val="Arial Narrow"/>
        <family val="2"/>
      </rPr>
      <t xml:space="preserve"> of the beneficiary institution:</t>
    </r>
  </si>
  <si>
    <r>
      <t xml:space="preserve">I hereby </t>
    </r>
    <r>
      <rPr>
        <b/>
        <sz val="14"/>
        <rFont val="Arial Narrow"/>
        <family val="2"/>
      </rPr>
      <t>request</t>
    </r>
    <r>
      <rPr>
        <sz val="14"/>
        <rFont val="Arial Narrow"/>
        <family val="2"/>
      </rPr>
      <t xml:space="preserve"> the </t>
    </r>
    <r>
      <rPr>
        <b/>
        <sz val="14"/>
        <rFont val="Arial Narrow"/>
        <family val="2"/>
      </rPr>
      <t>payment of the balance</t>
    </r>
    <r>
      <rPr>
        <sz val="14"/>
        <rFont val="Arial Narrow"/>
        <family val="2"/>
      </rPr>
      <t xml:space="preserve"> to the following bank account</t>
    </r>
  </si>
  <si>
    <t>* If the financial statement is not signed by the legal representative, please provide documentation of accreditation showing that the person who signed the financial statement has the right to sign on behalf of the legal representative.</t>
  </si>
  <si>
    <t>- Please click "enable content" if requested by your system.</t>
  </si>
  <si>
    <t>- Please click "activate the macros" if requested by your system.</t>
  </si>
  <si>
    <t>IMPORTANT NOTE:</t>
  </si>
  <si>
    <t>In addition to these instructions, the file includes the following sheets:</t>
  </si>
  <si>
    <t>PURPOSE OF THIS TOOL</t>
  </si>
  <si>
    <t>- Date</t>
  </si>
  <si>
    <t>- Signature</t>
  </si>
  <si>
    <t>- Staff/Student (can be chosen only via a "drop down menu")</t>
  </si>
  <si>
    <t>- Work package (to be chosen via a "drop down menu")</t>
  </si>
  <si>
    <t>- Partner No. (to be chosen via a "drop down menu")</t>
  </si>
  <si>
    <t>- Supporting document Ref. (to be encoded)</t>
  </si>
  <si>
    <t>- Name of Staff Member (to be encoded)</t>
  </si>
  <si>
    <t>- Short description of tasks (to be encoded)</t>
  </si>
  <si>
    <t>- Project number (to be encoded) - please use the same numbering reported in the Grant Agreement</t>
  </si>
  <si>
    <t xml:space="preserve">- Country (to be chosen via a "drop down menu") </t>
  </si>
  <si>
    <t>- Name of the person travelling (to be encoded)</t>
  </si>
  <si>
    <t>- Invoice date (to be encoded) - format must be dd/mm/yy</t>
  </si>
  <si>
    <t>- Nature, type and specification of the item (to be encoded)</t>
  </si>
  <si>
    <t>- Providing company (to be encoded)</t>
  </si>
  <si>
    <t>- To add a row, click the button "ADD ROW" (the row will be added after the row currently selected)</t>
  </si>
  <si>
    <t>- To delete a row, click the button "DELETE ROW" (the row that will be deleted is the row currently selected)</t>
  </si>
  <si>
    <t>- To duplicate a row, click the button "DUPLICATE ROW" (enter the row to duplicate, the row will be added after the row currently selected)</t>
  </si>
  <si>
    <t>REQUEST FOR THE SECOND PRE-FINANCING</t>
  </si>
  <si>
    <t>ANNEX VI - FINAL FINANCIAL STATEMENT</t>
  </si>
  <si>
    <t>Name:________________________________________       Function:___________________________________      Signature of the legal representative:______________________________________________</t>
  </si>
  <si>
    <t>When opening the file and in order to make it work properly:</t>
  </si>
  <si>
    <t>1. Staff costs – 2.3 Travel costs &amp; Costs of stay – 4. Equipment – 5. Subcontracting; these tables must be filled in throughout the project implementation</t>
  </si>
  <si>
    <t xml:space="preserve">- "Breakdown &amp; Project funding" 
- "Breakdown Staff - Travel costs &amp; Costs of stay" </t>
  </si>
  <si>
    <t>1. "STAFF COSTS"</t>
  </si>
  <si>
    <t xml:space="preserve"> "FINAL FINANCIAL STATEMENT"</t>
  </si>
  <si>
    <t>2 - 3. "TRAVEL COSTS &amp; COSTS OF STAY"</t>
  </si>
  <si>
    <t>4. "EQUIPMENT COSTS"</t>
  </si>
  <si>
    <t>5. "SUBCONTRACTING COSTS"</t>
  </si>
  <si>
    <t xml:space="preserve"> "CO-FINANCING"</t>
  </si>
  <si>
    <t>"COSTS INCURRED &amp; 2nd PREFINANCING"</t>
  </si>
  <si>
    <t xml:space="preserve">Information to be encoded (blue coloured cells): </t>
  </si>
  <si>
    <t>Staff category</t>
  </si>
  <si>
    <t>Please note that one row has to be filled in for every single person travelling</t>
  </si>
  <si>
    <t>- No. of the partner benefitting from the equipment (to be chosen via a "drop down menu")</t>
  </si>
  <si>
    <t xml:space="preserve">- VAT and taxes charged to the project (to be chosen via a "drop down menu"). Please select Y if the amount charged to the project includes VAT and/or other taxes. Please select N if the amount charged to the project does not include VAT and/or other taxes. </t>
  </si>
  <si>
    <t xml:space="preserve">Amount indicated on the invoice </t>
  </si>
  <si>
    <t>VAT and Taxes charged to the project?</t>
  </si>
  <si>
    <r>
      <t xml:space="preserve">Amount charged to the project 
</t>
    </r>
    <r>
      <rPr>
        <b/>
        <u/>
        <sz val="14"/>
        <rFont val="Arial Narrow"/>
        <family val="2"/>
      </rPr>
      <t>(in EUR)</t>
    </r>
  </si>
  <si>
    <t>●</t>
  </si>
  <si>
    <t>2 sheets (yellow tabs):</t>
  </si>
  <si>
    <t>4 individual "financial tables" for the respective budget headings (blue tabs):</t>
  </si>
  <si>
    <r>
      <rPr>
        <b/>
        <sz val="10"/>
        <rFont val="Arial"/>
        <family val="2"/>
      </rPr>
      <t>1 sheet "Co-financing" (purple tab)</t>
    </r>
    <r>
      <rPr>
        <sz val="10"/>
        <rFont val="Arial"/>
        <family val="2"/>
      </rPr>
      <t>: to be filled in for information only.</t>
    </r>
  </si>
  <si>
    <t>- Grant Awarded (to be encoded) - please report the budget as detailed in Annex III of the Grant Agreement or any subsequent amendments (if applicable)</t>
  </si>
  <si>
    <t>- Only for project with "Special Mobility Strand": Please fill in the cells in the section "Special Mobility Strand" following the data/information reported in the "mobility tool".</t>
  </si>
  <si>
    <t>- Staff category (to be chosen via a "drop down menu"). The value must correspond to the nature of the task and not necessarily to the role of the staff member in the organisation.</t>
  </si>
  <si>
    <t>- The total amount for staff costs is calculated automatically in column N. (number of days x unit cost)</t>
  </si>
  <si>
    <r>
      <t>- City and Country of departure (to be encoded)</t>
    </r>
    <r>
      <rPr>
        <sz val="10"/>
        <rFont val="Arial"/>
        <family val="2"/>
      </rPr>
      <t xml:space="preserve">. </t>
    </r>
  </si>
  <si>
    <r>
      <t>- City and Country of destination (to be encoded)</t>
    </r>
    <r>
      <rPr>
        <sz val="10"/>
        <rFont val="Arial"/>
        <family val="2"/>
      </rPr>
      <t xml:space="preserve">. </t>
    </r>
  </si>
  <si>
    <t>- Number of days (to be encoded). Please fill in the number of days dedicated to the activity (including travel) and for which costs of stay are claimed. Please note that if more days than the maximum calendar days between Departure date and Return date are reported, the calculation of unit costs will be automatically limited to the total calendar day's period declared.</t>
  </si>
  <si>
    <t>Please fill in exactly the name of the city and Country. This data/information is used to determine the travel distance band.</t>
  </si>
  <si>
    <t>The total amount for travel and costs of stay is calculated automatically in columns O,P and Q.</t>
  </si>
  <si>
    <t xml:space="preserve">- VAT and taxes charged to the project? (to be chosen via a "drop down menu"). Please select Y if the amount charged to the project includes VAT and/or other taxes. Please select N if the amount charged to the project does not include VAT and/or other taxes. </t>
  </si>
  <si>
    <t xml:space="preserve">- Exchange Rate used: calculated automatically following the encoding of the "Amount indicated on the invoice" and the "Amount charged to the project". The Exchange Rate used must be in line with Art. I.10.2 of the Grant Agreement and the Guidelines for the Use of the Grant (Section 3.2.4), using the inforeuro website http://ec.europa.eu/budget/inforeuro/ </t>
  </si>
  <si>
    <t xml:space="preserve">Please note that information on the co-financing must be filled in for statistical purposes only. Therefore, it will not have any impact on the amount of the final grant. </t>
  </si>
  <si>
    <r>
      <t xml:space="preserve">- Name of Partner (to be encoded) - please encode the name of each of the project Partners </t>
    </r>
    <r>
      <rPr>
        <b/>
        <sz val="10"/>
        <color theme="1"/>
        <rFont val="Arial"/>
        <family val="2"/>
      </rPr>
      <t>following the same order as in Annex IV of the Grant Agreement</t>
    </r>
  </si>
  <si>
    <t>- IBAN: Please fill in the Bank account number. Please note that the bank account indicated must be the same as the one specified in the Grant Agreement or any subsequent amendments (if applicable). In case you wish to indicate a new bank account, you need to contact the Agency and request an amendment to the Grant Agreement.</t>
  </si>
  <si>
    <t>- Name and Function</t>
  </si>
  <si>
    <t>Currency indicated on the invoice</t>
  </si>
  <si>
    <t>TOTAL (not including point B. Additional Grant for Special Mobility Strand)</t>
  </si>
  <si>
    <t>TOTAL (not including the point B. Additional Grant for Special Mobility Strand)</t>
  </si>
  <si>
    <t>- Save the file on your desktop and save it as an "Excel Macro-Enableb Wordkbook" file.</t>
  </si>
  <si>
    <t>- Go to file =&gt; option =&gt; advanced =&gt; display option for this workbook =&gt; For objects, click the "show all" option.</t>
  </si>
  <si>
    <t>- This Excel sheet is most suited to the Windows operating system using MS Office 2010.</t>
  </si>
  <si>
    <r>
      <t xml:space="preserve">- This Excel sheet is protected and pre-formatted, meaning that </t>
    </r>
    <r>
      <rPr>
        <b/>
        <sz val="10"/>
        <color theme="1"/>
        <rFont val="Arial"/>
        <family val="2"/>
      </rPr>
      <t>only the buttons and blue coloured fields are accessible for encoding data.</t>
    </r>
    <r>
      <rPr>
        <sz val="10"/>
        <color theme="1"/>
        <rFont val="Arial"/>
        <family val="2"/>
      </rPr>
      <t xml:space="preserve"> TO AVOID ANY ERROR OF CALCULATION, PLEASE DO NOT COPY/PASTE DATA FROM OTHER SOURCES (DATA MUST BE ENCODED OR SELECTED VIA THE DROPDOWN MENUS) and ensure that the data encoded is correct.</t>
    </r>
  </si>
  <si>
    <t>Please note that if one or more data/information to be filled in the blue coloured cells is missing, an error message will appear in red in the last column.</t>
  </si>
  <si>
    <r>
      <rPr>
        <b/>
        <sz val="10"/>
        <rFont val="Arial"/>
        <family val="2"/>
      </rPr>
      <t>2 summary sheets (green tabs)</t>
    </r>
    <r>
      <rPr>
        <sz val="10"/>
        <rFont val="Arial"/>
        <family val="2"/>
      </rPr>
      <t xml:space="preserve">, which are available for information only, and for monitoring the budget consumtion. These sheets are filled in automatically. No data can be encoded. </t>
    </r>
  </si>
  <si>
    <r>
      <rPr>
        <b/>
        <sz val="10"/>
        <rFont val="Arial"/>
        <family val="2"/>
      </rPr>
      <t>Important notice:</t>
    </r>
    <r>
      <rPr>
        <sz val="10"/>
        <rFont val="Arial"/>
        <family val="2"/>
      </rPr>
      <t xml:space="preserve">
</t>
    </r>
    <r>
      <rPr>
        <b/>
        <sz val="10"/>
        <rFont val="Arial"/>
        <family val="2"/>
      </rPr>
      <t>Before completing the financial tables with their respective data, you must first fill in the "Final Financial statement" sheet</t>
    </r>
    <r>
      <rPr>
        <sz val="10"/>
        <rFont val="Arial"/>
        <family val="2"/>
      </rPr>
      <t xml:space="preserve"> following the instructions below. This will allow you to complete the individual "financial tables" for each budget heading (instructions provided below). The financial information for the "Final financial statement" and the "Costs incurred &amp; 2nd Prefinancing" will be filled in automatically once the "financial tables" for each budget heading are filled in.</t>
    </r>
  </si>
  <si>
    <t>2) Monitoring the use of the grant for what concerns the disbursement of actual and unit costs, throughout project implementation. This will allow the partnership to monitor its budget consumption and the progress made in the implementation of the activities funded through unit costs.</t>
  </si>
  <si>
    <t>- From: Please encode the start date of the working period (to be encoded)</t>
  </si>
  <si>
    <t>- To: Please encode the end date of the working period (to be encoded)</t>
  </si>
  <si>
    <t xml:space="preserve">- Number of days: please encode the number of days worked for the project in the working period. Number of days declared can be lower than those of the working period (e.g. holidays during the declared period) but cannot be higher. If so, the calculation of unit costs will be automatically limited to the total calendar day's period declared. </t>
  </si>
  <si>
    <t>- Travel distance (to be encoded). Please fill in the number of kilometres from the city of departure to the city of destination using the Erasmus+ travel distance calculator: http://ec.europa.eu/education/tools/distance_en.htm. Please note that unit costs for "Travel" are calculated exclusively on the basis of this number.</t>
  </si>
  <si>
    <t>Please note that Equipment is intended exclusively for the Partner Country Higher Education Institutions (as defined in the Programme Guide) which are included in the partnership. Therefore, only costs allocated to partners from "Partner countries" can be reported. If more project partners are benefitting from the same equipment, the costs can be split into more rows and allocated to different partners.</t>
  </si>
  <si>
    <t>-  No. of the partner who paid for the subcontracting (to be chosen via a "drop down menu")</t>
  </si>
  <si>
    <t>1) Fulfilling your reporting obligations as specified under Article I.4. and in Annex V and VI of the Grant Agreement.</t>
  </si>
  <si>
    <t>-"Final financial statement", to be sent together with the Final report on implementation of the action" and other documents following the instructions specified in Annex V and VI of the Grant Agreement.</t>
  </si>
  <si>
    <t>-"Costs incurred &amp; 2nd Prefinancing", to be sent together with the "Progress report on implementation of the action" and other documents following the instructions specified in Annex V and VI of the Grant Agreement.</t>
  </si>
  <si>
    <t>Country
(to encode in the final financial statement sheet)</t>
  </si>
  <si>
    <t>Name of Partner
(to encode in the final financial statement sheet)</t>
  </si>
  <si>
    <t>Name of Partner 
benefitting from the equipment
(to encode in the final financial statement sheet)</t>
  </si>
  <si>
    <t>Name of Partner 
who paid for the subcontracting
(to encode in the final financial statement sheet)</t>
  </si>
  <si>
    <t>*** e.g.: printing course material (200 copies); renting conference premises (2 days, 100 participants); etc.</t>
  </si>
  <si>
    <t>GENERAL INSTRUCTIONS - CBHE 2016 - ANNEX VI - FINANCIAL STATEMENTS</t>
  </si>
  <si>
    <r>
      <t>This Excel file (</t>
    </r>
    <r>
      <rPr>
        <b/>
        <sz val="10"/>
        <rFont val="Arial"/>
        <family val="2"/>
      </rPr>
      <t>CBHE 2016 - ANNEX VI - FINANCIAL STATEMENTS</t>
    </r>
    <r>
      <rPr>
        <sz val="10"/>
        <rFont val="Arial"/>
        <family val="2"/>
      </rPr>
      <t xml:space="preserve">) is a tool that has to be used for:
</t>
    </r>
  </si>
  <si>
    <r>
      <t xml:space="preserve">Please note that this sheet is automatically filled in with the information provided in the sheet "Final financial statement" and in the sheets "financial tables". If the cell "Eligible for 2nd Prefinancing" (cell K16) is green, it means that you have used at least 70 % of the previous pre-financing instalment paid and that you can request the 2nd Prefinancing by ticking the box "I hereby do request the payment of the second prefinancing" (cell B86). 
Please note that the eligibility of the costs incurred (Excel file) will be assessed at Final Reporting stage (artt. II.24 and II.25 of the Grant Agreement)  Therefore, the approval of the </t>
    </r>
    <r>
      <rPr>
        <i/>
        <sz val="10"/>
        <rFont val="Arial"/>
        <family val="2"/>
      </rPr>
      <t xml:space="preserve">Progress report on the implementation of the action </t>
    </r>
    <r>
      <rPr>
        <sz val="10"/>
        <rFont val="Arial"/>
        <family val="2"/>
      </rPr>
      <t>does not automatically imply the approval of the corresponding costs included in this reporting exercise.</t>
    </r>
  </si>
  <si>
    <t>Belize</t>
  </si>
  <si>
    <t>Angola</t>
  </si>
  <si>
    <t>Antigua and Barbuda</t>
  </si>
  <si>
    <t>Bahamas</t>
  </si>
  <si>
    <t>Barbados</t>
  </si>
  <si>
    <t>Benin</t>
  </si>
  <si>
    <t>Botswana</t>
  </si>
  <si>
    <t>Burkina Faso</t>
  </si>
  <si>
    <t>Burundi</t>
  </si>
  <si>
    <t>Cameroon</t>
  </si>
  <si>
    <t>Cape Verde</t>
  </si>
  <si>
    <t>Central African Republic</t>
  </si>
  <si>
    <t>Chad</t>
  </si>
  <si>
    <t>Comoros</t>
  </si>
  <si>
    <t>Congo</t>
  </si>
  <si>
    <t>Congo - Republic of the-</t>
  </si>
  <si>
    <t>Cook Islands</t>
  </si>
  <si>
    <t>Djibouti</t>
  </si>
  <si>
    <t>Dominica</t>
  </si>
  <si>
    <t>Dominican Republic</t>
  </si>
  <si>
    <t>Equatorial Guinea</t>
  </si>
  <si>
    <t>Eritrea</t>
  </si>
  <si>
    <t>Ethiopia</t>
  </si>
  <si>
    <t>Fiji</t>
  </si>
  <si>
    <t>Gabon</t>
  </si>
  <si>
    <t>Gambia</t>
  </si>
  <si>
    <t>Ghana</t>
  </si>
  <si>
    <t>Grenada</t>
  </si>
  <si>
    <t>Guinea</t>
  </si>
  <si>
    <t>Guinea-Bissau</t>
  </si>
  <si>
    <t>Guyana</t>
  </si>
  <si>
    <t>Haiti</t>
  </si>
  <si>
    <t>Ivory Coast</t>
  </si>
  <si>
    <t>Jamaica</t>
  </si>
  <si>
    <t>Kenya</t>
  </si>
  <si>
    <t>Kiribati</t>
  </si>
  <si>
    <t>Lesotho</t>
  </si>
  <si>
    <t>Liberia</t>
  </si>
  <si>
    <t>Madagascar</t>
  </si>
  <si>
    <t>Malawi</t>
  </si>
  <si>
    <t>Mali</t>
  </si>
  <si>
    <t>Marshall Islands</t>
  </si>
  <si>
    <t>Mauritania</t>
  </si>
  <si>
    <t>Mauritius</t>
  </si>
  <si>
    <t>Micronesia - Federated States of-</t>
  </si>
  <si>
    <t>Mozambique</t>
  </si>
  <si>
    <t>Namibia</t>
  </si>
  <si>
    <t>Nauru</t>
  </si>
  <si>
    <t>Niger</t>
  </si>
  <si>
    <t>Nigeria</t>
  </si>
  <si>
    <t>Niue</t>
  </si>
  <si>
    <t>Palau</t>
  </si>
  <si>
    <t>Papua New Guinea</t>
  </si>
  <si>
    <t>Rwanda</t>
  </si>
  <si>
    <t>Saint Kitts and Nevis</t>
  </si>
  <si>
    <t>Saint Lucia</t>
  </si>
  <si>
    <t>Saint Vincent and the Grenadines</t>
  </si>
  <si>
    <t>Samoa</t>
  </si>
  <si>
    <t>Sao Tome and Principe</t>
  </si>
  <si>
    <t>Senegal</t>
  </si>
  <si>
    <t>Seychelles</t>
  </si>
  <si>
    <t>Sierra Leone</t>
  </si>
  <si>
    <t>Solomon Islands</t>
  </si>
  <si>
    <t>Somalia</t>
  </si>
  <si>
    <t>South Sudan</t>
  </si>
  <si>
    <t>Sudan</t>
  </si>
  <si>
    <t>Suriname</t>
  </si>
  <si>
    <t>Swaziland</t>
  </si>
  <si>
    <t>Tanzania</t>
  </si>
  <si>
    <t>Timor Leste - Republic of-</t>
  </si>
  <si>
    <t>Togo</t>
  </si>
  <si>
    <t>Tonga</t>
  </si>
  <si>
    <t>Trinidad and Tobago</t>
  </si>
  <si>
    <t>Tuvalu</t>
  </si>
  <si>
    <t>Uganda</t>
  </si>
  <si>
    <t>Vanuatu</t>
  </si>
  <si>
    <t>Zambia</t>
  </si>
  <si>
    <t>Zimbabwe</t>
  </si>
  <si>
    <t>Rates 2016</t>
  </si>
  <si>
    <t>ANNEX VI - STATEMENT ON THE USE OF THE PREVIOUS PRE-FINANCING INSTALMENT AND REQUEST FOR PAYMENT (SECOND PRE-FINANCING)</t>
  </si>
  <si>
    <t>ANNEX VI - STATEMENT ON THE USE OF THE PREVIOUS PRE-FINANCING INSTALMENT (in EUR)</t>
  </si>
  <si>
    <t>573877-EPP-1-2016-1-IL-EPPKA2-CBHE-JP</t>
  </si>
  <si>
    <t>Kibbutzim College of Education, Technology and Arts</t>
  </si>
  <si>
    <t>The MOFET Institute</t>
  </si>
  <si>
    <t>Beit Berl College</t>
  </si>
  <si>
    <t>Kaye Academic College of Education</t>
  </si>
  <si>
    <t>University of Bucharest</t>
  </si>
  <si>
    <t>The University of Exeter</t>
  </si>
  <si>
    <t>Tallinn University</t>
  </si>
  <si>
    <t>Gordon Academic College of Education</t>
  </si>
  <si>
    <t>The College of Sakhnin</t>
  </si>
  <si>
    <t>Talpiot Academic College</t>
  </si>
  <si>
    <t>The University of Salzburg</t>
  </si>
  <si>
    <t>Dafna Hammer</t>
  </si>
  <si>
    <t>overview of the working plan</t>
  </si>
  <si>
    <t>SCDH1</t>
  </si>
  <si>
    <t>SCDH2</t>
  </si>
  <si>
    <t>SCDH3</t>
  </si>
  <si>
    <t>SCYN1</t>
  </si>
  <si>
    <t>Yael Naot</t>
  </si>
  <si>
    <t>SCRC1</t>
  </si>
  <si>
    <t>Rivi Carmel</t>
  </si>
  <si>
    <t>SCRC2</t>
  </si>
  <si>
    <t>Anat Shavit Miller</t>
  </si>
  <si>
    <t>staff</t>
  </si>
  <si>
    <t>Tel-Aviv, Israel</t>
  </si>
  <si>
    <t>Ramat Gan, Israel</t>
  </si>
  <si>
    <t>Kfar Sava, Israel</t>
  </si>
  <si>
    <t>Dafna Hammer Budnaro</t>
  </si>
  <si>
    <t>Tel Mond,Israel</t>
  </si>
  <si>
    <t>Bucharest, Romania</t>
  </si>
  <si>
    <t>Tallin, Estonia</t>
  </si>
  <si>
    <t>Holon, Israel</t>
  </si>
  <si>
    <t>Efrat Mor</t>
  </si>
  <si>
    <t>Gabriella Landler Pardo</t>
  </si>
  <si>
    <t>Igal Pinchas</t>
  </si>
  <si>
    <t>Katy Rozenberg</t>
  </si>
  <si>
    <t>Merav Badash</t>
  </si>
  <si>
    <t>Raul Drachman</t>
  </si>
  <si>
    <t>Brussels, Belgium</t>
  </si>
  <si>
    <t>Haifa, Israel</t>
  </si>
  <si>
    <t>Beer sheva, Israel</t>
  </si>
  <si>
    <t>Rinat Arviv Elyashiv</t>
  </si>
  <si>
    <t>Tal Shemer Elkayam</t>
  </si>
  <si>
    <t>editing/proof reading</t>
  </si>
  <si>
    <t>Ruthi Almog</t>
  </si>
  <si>
    <t>eq001</t>
  </si>
  <si>
    <t>cc3000E CONFERENCE Camera</t>
  </si>
  <si>
    <t>Oskar Photo Electric Ltd</t>
  </si>
  <si>
    <t>ILS</t>
  </si>
  <si>
    <t>eq002</t>
  </si>
  <si>
    <t xml:space="preserve">Cx725DE Printer Lexmark </t>
  </si>
  <si>
    <t>Zilumatic</t>
  </si>
  <si>
    <t>eq003</t>
  </si>
  <si>
    <t>NinNun and Co.</t>
  </si>
  <si>
    <t>eq004</t>
  </si>
  <si>
    <t>Plustek OpticPro A320 A3 scanner</t>
  </si>
  <si>
    <t>Arigent Ltd</t>
  </si>
  <si>
    <t>eq005</t>
  </si>
  <si>
    <t>One1 Systems integration Ltd.</t>
  </si>
  <si>
    <t>Bnei Brak, Israel</t>
  </si>
  <si>
    <t>Meeting with the project board and planning the ongoing activities and curriculum program</t>
  </si>
  <si>
    <t>preparing the assessment program</t>
  </si>
  <si>
    <t>planning the dessemination program</t>
  </si>
  <si>
    <t>Following the work package implementation</t>
  </si>
  <si>
    <t>Modi'in, Israel</t>
  </si>
  <si>
    <t>Jerusalem, Israel</t>
  </si>
  <si>
    <t>Exeter, United Kingdom</t>
  </si>
  <si>
    <t>Matan Sender</t>
  </si>
  <si>
    <t>Ariel Remigelski</t>
  </si>
  <si>
    <t>Offir Barulfan</t>
  </si>
  <si>
    <t>Ofir Chernomorsky Assa</t>
  </si>
  <si>
    <t>Beverlley Topaz Beverley</t>
  </si>
  <si>
    <t>Hadas Leket</t>
  </si>
  <si>
    <t>Gil Chen</t>
  </si>
  <si>
    <t>TS-RINAT-T-1016-0118</t>
  </si>
  <si>
    <t>Coord. of the team work; coord. of the tools to use; data collection</t>
  </si>
  <si>
    <t>TS-RINAT-A-1016-0218</t>
  </si>
  <si>
    <t>TS-RINAT-M-1016-0218</t>
  </si>
  <si>
    <t>Planning the assessment procedure; Gathering the research team; Focus group - assessment procedure.</t>
  </si>
  <si>
    <t>Coordination, workplan; Designing the partners contracts; Coordination; workplan reviewing updating; Coordination; addressing several aspects of Marche's Exeter event.</t>
  </si>
  <si>
    <t>TS-Gabriela-T-1016-1118</t>
  </si>
  <si>
    <t>Gabriela Landler Pardo</t>
  </si>
  <si>
    <t>Workshops about  mentoring in teaching; ; Mentors instruction; Developing feedback template for MIT.</t>
  </si>
  <si>
    <t>Carmit Fux Abarbanel</t>
  </si>
  <si>
    <t>Tal Ben Tov</t>
  </si>
  <si>
    <t>Adam H'israeli</t>
  </si>
  <si>
    <t>Kobi Dvir</t>
  </si>
  <si>
    <t>TS-Raul-A-1016-0218</t>
  </si>
  <si>
    <t>TS-Raul-M-1016-0218</t>
  </si>
  <si>
    <t>Workplan and events calender - admin support</t>
  </si>
  <si>
    <t>Collaboration in the discussion on quality / evuluation material for Tallin meetings.</t>
  </si>
  <si>
    <t>Support of preparation tasks from within management team.</t>
  </si>
  <si>
    <t>Content development for the project's brochure, web and printed versions.</t>
  </si>
  <si>
    <t>TS-Raul-T-1016-0218</t>
  </si>
  <si>
    <t>organization own resourses</t>
  </si>
  <si>
    <t>Plustek OpticPro A320 A3 scanner - second scanner</t>
  </si>
  <si>
    <t>cc3000E CONFERENCE Camera - second camera</t>
  </si>
  <si>
    <t>room foe budjet meeting - 12/1/2017</t>
  </si>
  <si>
    <t>room for management meeting - 13/11/16</t>
  </si>
  <si>
    <t>Confirmed development of the MIT's.</t>
  </si>
  <si>
    <t>Designing training units for in-service teachers.</t>
  </si>
  <si>
    <t>instruction  during  the Mit activity.</t>
  </si>
  <si>
    <t>Examining and reshaping of quality criteria and standards that were used in the different activities.</t>
  </si>
  <si>
    <t>Planing the Mit implementation</t>
  </si>
  <si>
    <t>Meeting with new teachers and mentors</t>
  </si>
  <si>
    <t>Development of a reporting template for new teachers and mentors + Class guidance.</t>
  </si>
  <si>
    <t>Dissemination MIT's principles and insights among new and veteran teachers.</t>
  </si>
  <si>
    <t>Building the MIT's  model at school for the first year.</t>
  </si>
  <si>
    <t>Planing a model for innovative practice in teaching.</t>
  </si>
  <si>
    <t>SCRC3</t>
  </si>
  <si>
    <t>Mentor instruction</t>
  </si>
  <si>
    <t>sub003</t>
  </si>
  <si>
    <t>y</t>
  </si>
  <si>
    <t>sub 004</t>
  </si>
  <si>
    <t>6 Apple iPads - MGTY2TY iPad Air 2 Wi Fi 128GB SILVER</t>
  </si>
  <si>
    <t>2 Lenovo Laptops 20FE-YOGA 260 15 6200U/8G/256SD/12FH/W10 and 1 Lenovo Laptop 20FE-YOGA 260 15 6300U/16G/512/12FH/W10P</t>
  </si>
  <si>
    <t>Developing of the infrastructure for the MIT. Conducting regular school visits, meetings with school principals, MOE representatives and local authorities. Developing syllabi for the MITs in collaboration with relevant stakeholders in order to begin the activation of the MITs.</t>
  </si>
  <si>
    <t>Seminar in Tallinn, Bucharest, and Beit Berl.</t>
  </si>
  <si>
    <t>Designing training units for mentors; Planning a model for innovative practice in teaching: empathy;</t>
  </si>
  <si>
    <t>Discuss the quality assurance criteria in project implemmentation</t>
  </si>
  <si>
    <t>Workplan and events calendar; meeting with lecturers - planning teachers' assignments.</t>
  </si>
  <si>
    <t>Planning the assessment procedure; formulation the evaluation research questions; design of the research tools; examining the res. tools.</t>
  </si>
  <si>
    <t>Participating in a professional conf. about new teachers; preparing a poster of the project</t>
  </si>
  <si>
    <t>Workplan and events calendar; collaboration with rest of the team in the definition and preparation of related subjects for Bucharest, Tallinn and Exeter meetings.</t>
  </si>
  <si>
    <t>Planning new courses for beginning teachers.</t>
  </si>
  <si>
    <t>Coordination of the evaluation research: planning the assessment procedures; coordination of the researh team; planing the meeting in Kfar Ha'macabia; data collection.</t>
  </si>
  <si>
    <t>Preparation of partnership agreement; gen. mgt and coord.; prep. and exec. of meetings with partners on managerial matters; improvements in work planning tool; coord of admin support to Exeter meeting in March 2018; coord of managerial input for the meeting in Exeter.</t>
  </si>
  <si>
    <t>Workplan and events calendar; planning the next year's events - Tallinn; planning the Exeter meeting.</t>
  </si>
  <si>
    <t>Representing the project in a professional conference about new teachers; Dissemination activities in the college.</t>
  </si>
  <si>
    <t>Designing training units for mentors; planning a model for innovative practice in teaching: empathy;</t>
  </si>
  <si>
    <t>Seminars in Beit Berl,Tallinn and Bucharest.</t>
  </si>
  <si>
    <t>Launching procedures' preparation - administrave aspects, Coordination, workplan reviewing and apdating; prep. of and attending project meetinf in Tallinn; coordination, administrative suport re several aspects of March's Exeter event in management team.</t>
  </si>
  <si>
    <t>Launching procedures' preparation; general management and coordination; Coordination of  workplan reviewing updating</t>
  </si>
  <si>
    <t>Launching procedures' preparation; coordination, prcedures preparation of and undertaking Kick-off meeting's general coordination and management.; coordination, prep and carring out project field monitoring meeting led by Erasmus + Israeli Office; general support of preparation tasks.</t>
  </si>
  <si>
    <t xml:space="preserve"> General support of preparation tasks</t>
  </si>
  <si>
    <t>Collaboration in WP4 team in the preparetion of summary material</t>
  </si>
  <si>
    <t>Collaboration in the discussion on quality / evuluation material for Tallinn meetings.</t>
  </si>
  <si>
    <t>Planning and organizing the MITs, including meetings with officials in schools and local authorities.</t>
  </si>
  <si>
    <t>Shoham, Israel</t>
  </si>
  <si>
    <t>2_1</t>
  </si>
  <si>
    <t>36_1</t>
  </si>
  <si>
    <t>36_2</t>
  </si>
  <si>
    <t>36_3</t>
  </si>
  <si>
    <t>51_1</t>
  </si>
  <si>
    <t>70_1</t>
  </si>
  <si>
    <t>49_1</t>
  </si>
  <si>
    <t>Rehovot, Israel</t>
  </si>
  <si>
    <t>50-3</t>
  </si>
  <si>
    <t>48-5</t>
  </si>
  <si>
    <t>47-1</t>
  </si>
  <si>
    <t>P03_STAFF_AHS-1</t>
  </si>
  <si>
    <t>Hassuna Arafat Safia</t>
  </si>
  <si>
    <t>Preparation and presentation of the workshop concerning education's values in  MIT</t>
  </si>
  <si>
    <t>P03_STAFF_MR_1</t>
  </si>
  <si>
    <t>Rotem Mula</t>
  </si>
  <si>
    <t>Initial budget planning</t>
  </si>
  <si>
    <t>Budget planning and managment</t>
  </si>
  <si>
    <t>Budget managment, administrative reports.</t>
  </si>
  <si>
    <t>P03_STAFF_LMB_1</t>
  </si>
  <si>
    <t>Ludmir-Maram Belrose</t>
  </si>
  <si>
    <t>Selection of schools , teachers and mentors</t>
  </si>
  <si>
    <t>Creating workshops, courses, developing materials for MIT, preparing lectures for Bucharest</t>
  </si>
  <si>
    <t>P03_STAFF_NS_1</t>
  </si>
  <si>
    <t>Noten Suzanne</t>
  </si>
  <si>
    <t>Organization of materials and meetings (Kick Off / Bucharest). collecting and preparing summaries of the Bucharest travel</t>
  </si>
  <si>
    <t>Preparation of the materials needed for Tallinn, based on the Bucharest meeting.</t>
  </si>
  <si>
    <t>P03_STAFF_DO_1(M)</t>
  </si>
  <si>
    <t>Dahan Orit</t>
  </si>
  <si>
    <t>selection of authorities and policy makers/ questionnaires for evaluations/ adapting platforms for partners</t>
  </si>
  <si>
    <t>Ensuring coordination within the team traveling to Bucharest</t>
  </si>
  <si>
    <t>Creating tools for the workshops,working on the relationship between the authorities and MIT, working on the outputs and summaries badsed on Bucharest meeting</t>
  </si>
  <si>
    <t>P03_STAFF_DO_1(T)</t>
  </si>
  <si>
    <t xml:space="preserve">Selection of schools for MIT, carrying out the MIT in schools, implementing the means for amplifying BTS </t>
  </si>
  <si>
    <t>Carrying out the MIT at the schools, developing the curriculum and sylabi for the teachers</t>
  </si>
  <si>
    <t>Evaluation of the activities presented in Bucharest</t>
  </si>
  <si>
    <t>P03_STAFF_LMB_2</t>
  </si>
  <si>
    <t>Workshops and courses for mentors and novice teachers, and developing a moodle.Carrying out a platform for comunication between MIT and BBC .</t>
  </si>
  <si>
    <t>Ensuring the collection of 'good examples' at the MIT for the Tallinn meeting.</t>
  </si>
  <si>
    <t>P03_STAFF_CR_1(T)</t>
  </si>
  <si>
    <t>Cohen Rimona</t>
  </si>
  <si>
    <t>Ensuring the materials of 'visual representations' for future studies in MIT</t>
  </si>
  <si>
    <t>P03_STAFF_HO_1</t>
  </si>
  <si>
    <t>Haim Orly</t>
  </si>
  <si>
    <t>Developing and preparing presentation based on a study of novice teachers and the support system</t>
  </si>
  <si>
    <t>P03_STAFF_LM_1</t>
  </si>
  <si>
    <t>Leibovich Malca</t>
  </si>
  <si>
    <t>An overview of the situation and the reality of needs at the MIT</t>
  </si>
  <si>
    <t>P03_STAFF_WA_1</t>
  </si>
  <si>
    <t>Wated Ali</t>
  </si>
  <si>
    <t>P03_STAFF_DO_2(T)</t>
  </si>
  <si>
    <t>Preparetion of the MIT that will take place in 2017-2018</t>
  </si>
  <si>
    <t>Developing an evaluation tool that will upgrade the possibility to examine te satisfaction and self realisation at MIT. Organizing the international meeting that will take place in Beit Berl in november</t>
  </si>
  <si>
    <t>Organization of all the workshops and presentation for the Tallinn meeting</t>
  </si>
  <si>
    <t>P03_STAFF_DO_2(M)</t>
  </si>
  <si>
    <t xml:space="preserve">Summary and reevaluation of an MIT based on the Bucharest meeting </t>
  </si>
  <si>
    <t>Evaluation of the different tasks presented at Tallinn</t>
  </si>
  <si>
    <t>Organization of the meeting that will take place in november</t>
  </si>
  <si>
    <t>P03_STAFF_CR_2(T)</t>
  </si>
  <si>
    <t xml:space="preserve">Development of  Workshop for both Mentors and Novice teachers in MIT based on verbal and visual data </t>
  </si>
  <si>
    <t>Logisting organization and PR with college and NIT partners  for November's International meeting to take place in Beit Berl College</t>
  </si>
  <si>
    <t>P03_STAFF_CR_3(T)</t>
  </si>
  <si>
    <t>Management  of  materials for the International Conference with college members</t>
  </si>
  <si>
    <t xml:space="preserve">Development of Experiential tour of the exhibition of interns and new teachers, designed by Porsim Kanaf </t>
  </si>
  <si>
    <t>P03_STAFF_CR_1(M)</t>
  </si>
  <si>
    <t>Preparation and creation of Virtual and logistic arrangements with college and MIT partners for November International meeting to take place in Beit Berl</t>
  </si>
  <si>
    <t>Overview of existing procedures and updating  procedures re: MIT organization with Orit Dahan</t>
  </si>
  <si>
    <t>P03_STAFF_CR_2(M)</t>
  </si>
  <si>
    <t>Coordinating arrangements with college and MIT partners for November International meeting taken place in Beit Berl</t>
  </si>
  <si>
    <t xml:space="preserve">Development of Beit Berl Review LFM   first year achievements as part of the projects' monitoring with Orit Dahan and developing the framwork for Beit Berl partners trip to Exeter
</t>
  </si>
  <si>
    <t>P03_STAFF_DO_3(M)</t>
  </si>
  <si>
    <t>Logistic arrangements with college and MIT partners for November International meeting taken place in Beit Berl</t>
  </si>
  <si>
    <t>Overview of existing procedures with Rimona Cohen reproducing of procedures In relation to MIT organization</t>
  </si>
  <si>
    <t>P03_STAFF_DO_3(T)</t>
  </si>
  <si>
    <t xml:space="preserve">Managing the development of MIT evaluation tools in Kfar Hamacabia Meetings and preparation of conceptioal and practical framework for evaluation tools based on case-studies done at MIT </t>
  </si>
  <si>
    <t>Reproducing of procedures In relation to MIT organization with Rimona Cohen</t>
  </si>
  <si>
    <t>Processing the documentation of MIT and evaluating  the data received in Kfar Hamacabia Meetings</t>
  </si>
  <si>
    <t>P03_STAFF_DO_4(M)</t>
  </si>
  <si>
    <t>Preparation -  Arrangement with  Minestry of Education &amp; partners for November International meeting taken place in Beit Berl</t>
  </si>
  <si>
    <t>Development of Beit Berl Review LFM   first year achievements as part of the projects' monitoring with Rimona Cohen</t>
  </si>
  <si>
    <t>P03_STAFF_DO_4(T)</t>
  </si>
  <si>
    <t xml:space="preserve">Development of materials for the International Conference with college members and development of  framework for MIT vision of promoting teachers initiatives with Belly Maram
</t>
  </si>
  <si>
    <t>P03_STAFF_HAS_2</t>
  </si>
  <si>
    <t>Development of a workshop relating to Arabic MIT values and reality in relation to November Conference</t>
  </si>
  <si>
    <t>P03_STAFF_WA_2</t>
  </si>
  <si>
    <t>Development of up to date database of the situation and reality in Arabic MIT in relation to November Conference</t>
  </si>
  <si>
    <t>P03_STAFF_HO_2</t>
  </si>
  <si>
    <t>Developing theoretical overview based on ecological approach  connecting  the present growth  in MIT continuing and new  members</t>
  </si>
  <si>
    <t>P03_STAFF_BPO_1</t>
  </si>
  <si>
    <t>Ben Port Osnat</t>
  </si>
  <si>
    <t>Preparing meetings and documentation reflecting the present growth in MIT DROR continuing members</t>
  </si>
  <si>
    <t>P03_STAFF_KH_1</t>
  </si>
  <si>
    <t>Kaufman Hagar</t>
  </si>
  <si>
    <t>Development of  original and authentic Visual database reflecting the situation and reality of   MIT meetings with different members</t>
  </si>
  <si>
    <t>P03_STAFF_LMB_3</t>
  </si>
  <si>
    <t>Preparation - Exploring concepts for a new college-based course relating to MIT concepts and Ideas, development of MIT evaluation tools in Kfar Hamacabia Meetings</t>
  </si>
  <si>
    <t>Development of concepts and tools for evaluation MIT activities, and evaluation of the data received in Kfar Hamacabia Meetings</t>
  </si>
  <si>
    <t>P03_STAFF_LMB_4</t>
  </si>
  <si>
    <t xml:space="preserve">Development of materials for the International Conference, among which were Guidelines for Discussion Circles and the version of vision relating to  promoting teachers initiatives </t>
  </si>
  <si>
    <t>P03_STAFF_MR_2</t>
  </si>
  <si>
    <t>Travel authorization for Tallinn, preparation of documents and reports,equipment ordering and reorganizing equipment budget, management expenses and financial reports, staff salaries and preparation for the consortium meeting at BBC</t>
  </si>
  <si>
    <t>P03_STAFF_MR_3</t>
  </si>
  <si>
    <t>staff salaries, preparation of documents and reports</t>
  </si>
  <si>
    <t>equipment ordering and reorganizing equipment budget</t>
  </si>
  <si>
    <t>preparetion of files and documentation for the mid-term report</t>
  </si>
  <si>
    <t>P03_STAFF_BUI_1</t>
  </si>
  <si>
    <t>Ben Uri Ina</t>
  </si>
  <si>
    <t>Development of guidelines for interviewing MIT members, and analitic framework to be used  in the context "Good Example"</t>
  </si>
  <si>
    <t>P03_STAFF_CR_4(M)</t>
  </si>
  <si>
    <t xml:space="preserve">Dvelopment  of matirials and presentations for the international conference at  KIBUTZIM college. Activities  for international conference at EXETER 
</t>
  </si>
  <si>
    <t>P03_STAFF_CR_4(T)</t>
  </si>
  <si>
    <t xml:space="preserve">Summerizing the documentations and workshops of KIBUTZIM conference. Managing, Organizing documentation and information from MIT partners and reporting for the mid term report
</t>
  </si>
  <si>
    <t xml:space="preserve">Development of Beit Berl team's activities EXETER conference </t>
  </si>
  <si>
    <t>P03_STAFF_DO_5(M)</t>
  </si>
  <si>
    <t>Development of Beit Berl's activities &amp; presentations for the Committee Board of the college</t>
  </si>
  <si>
    <t>P03_STAFF_DO_5(T)</t>
  </si>
  <si>
    <t>Documentation of  HADASIM MIT meetings  as part of quality monitoring plan,</t>
  </si>
  <si>
    <t xml:space="preserve">Development of materials for the International Conference in EXETER. Development of materials relating to "good examples"
</t>
  </si>
  <si>
    <t>P03ֹ_STAFF_ML_1</t>
  </si>
  <si>
    <t>Levanon Maya</t>
  </si>
  <si>
    <t>Development of guide lines for interviewing MIT members, and analitic frame work to be used in the context of "Good Example" with Ina Ben Uri and Rimona Cohen</t>
  </si>
  <si>
    <t>P03_STAFF_LMB_5</t>
  </si>
  <si>
    <t>Development of materials relating to issues of values which were  used as Guidelines for Discussion Circles in MIT</t>
  </si>
  <si>
    <t>PO2_STAFF_R_1</t>
  </si>
  <si>
    <t>Dr. Reuma De-Groot</t>
  </si>
  <si>
    <t>coordinating the preparation work with schools and policy makers</t>
  </si>
  <si>
    <t>P02_STAFF_R_2</t>
  </si>
  <si>
    <t>Preparing learning materials; reviewing/revising exisisting materials for the MITs and courses in the HEI. Preparing units for mentors</t>
  </si>
  <si>
    <t>P02_STAFF_R_3</t>
  </si>
  <si>
    <t>Supporting communication with the different HEIs; helping with setting contacts between HEIs, schools and MITs.</t>
  </si>
  <si>
    <t>P02_STAFF_R_5</t>
  </si>
  <si>
    <t>coordinating implementation of MIT's curriculla with all participating partners. Implementing means for communications amongst the different partners.</t>
  </si>
  <si>
    <t xml:space="preserve">Discussing with teachers, mentors, school coordinators and student-teachers on the MIT idea. Reviewing/revising MIT curriculum and sylabi in HEIs. </t>
  </si>
  <si>
    <t>P02_STAFF_R_6</t>
  </si>
  <si>
    <t>Maintaining the projects' website to ensure a fluent communication among all participants in the project. Updating the projects' website with the news.</t>
  </si>
  <si>
    <t>P02_STAFF_R_7</t>
  </si>
  <si>
    <t>Coordinating QA/QC work; establishing the evaluation team and participating in the management of its work. Communicate the team work in all Proteach's national and international meetings.</t>
  </si>
  <si>
    <t>P02_STAFF_R_8</t>
  </si>
  <si>
    <t xml:space="preserve">Managing all meetings with policy makers, mainly from the Ministry of Education, and HEIs' presidents. </t>
  </si>
  <si>
    <t>P02_STAFF_R_9</t>
  </si>
  <si>
    <t>Coordinating and managing all Proteach project's activities on a national and international level.</t>
  </si>
  <si>
    <t>P02_STAFF_R_10</t>
  </si>
  <si>
    <t xml:space="preserve">Coordinating and participating in school visits; meetings with teachers and pedagogical coordinators from schools where MITs took place. </t>
  </si>
  <si>
    <t>P02_STAFF_R_11</t>
  </si>
  <si>
    <t xml:space="preserve">supporting comunication with all partners involved in Proteach project. </t>
  </si>
  <si>
    <t>P02_STAFF_O_1</t>
  </si>
  <si>
    <t>Mr. Oded Mcdosi</t>
  </si>
  <si>
    <t xml:space="preserve">Involvment in the preparation of sylabi and curriculum for MITs and HEIs,contributing specifically to social aspects of running the MITs </t>
  </si>
  <si>
    <t>P02_STAFF_O_2</t>
  </si>
  <si>
    <t xml:space="preserve">Communicating with various experts dealing with induction in Israel and abroad to enrich the content of the syllabi and curriclum </t>
  </si>
  <si>
    <t>P02_STAFF_O_3</t>
  </si>
  <si>
    <t xml:space="preserve">running workshops and writing materials for teachers and mentors involved in the MITs based on evaluation criteria </t>
  </si>
  <si>
    <t>P02_STAFF_O_4</t>
  </si>
  <si>
    <t>coordinating the evaluation plans in all partners' premisses.</t>
  </si>
  <si>
    <t>P02_STAFF_O_5</t>
  </si>
  <si>
    <t xml:space="preserve">managing and modifying all the criteria of evaluation in the project </t>
  </si>
  <si>
    <t>P02_STAFF_O_6</t>
  </si>
  <si>
    <t>Monitoring and mediating all workshops with relevant partners - teachers and mentors - re: issues concerning the evaluation in the project.</t>
  </si>
  <si>
    <t>P02_STAFF_O_7</t>
  </si>
  <si>
    <t>Coordinating the contacts with all relevant partners re: evaluation in the project</t>
  </si>
  <si>
    <t>P02_STAFF_O_8</t>
  </si>
  <si>
    <t>Disseminating Proteach's ideas, concepts and materials among relevant stakeholders during the evaluation process.</t>
  </si>
  <si>
    <t>P02_STAFF_O_9</t>
  </si>
  <si>
    <t>supporting management team with reporting and comunicating all relevant issues for evaluation in the project.</t>
  </si>
  <si>
    <t>P02_STAFF_O_10</t>
  </si>
  <si>
    <t>Coordinating reports and manaegment of all teachers and reserachers in relevant topics of evaluation to the project.</t>
  </si>
  <si>
    <t>P02_STAFF_O_11</t>
  </si>
  <si>
    <t>Suporting administrative tasks related to formulating and implementing the evaluation plan of the project.</t>
  </si>
  <si>
    <t>P02_STAFF_H_1</t>
  </si>
  <si>
    <t>Ms. Hagit Mishkin</t>
  </si>
  <si>
    <t>Contributing issues related to the  Classroom-Academy Partnership for the preparation of the MITs' sylabi</t>
  </si>
  <si>
    <t>P02_STAFF_H_2</t>
  </si>
  <si>
    <t>Preparing learning materials; revising existing materials for the MITs and courses in the HEIs to fit classroom-academy-related issues</t>
  </si>
  <si>
    <t>P02_STAFF_H_3</t>
  </si>
  <si>
    <t>Managing clasroom-academy issues with policy makers and schools' staff in the context of carrying out MITs in schools</t>
  </si>
  <si>
    <t>P02_STAFF_H_4</t>
  </si>
  <si>
    <t>Monitoring classroom-academy teachers for a joint work with the MITs - carrying out joint dicussions and workshops, discussing joint agendas with policy makers.</t>
  </si>
  <si>
    <t>P02_STAFF_H_5</t>
  </si>
  <si>
    <t>wonitoring classroom academy teachers for a joint work with the MITs - carry joint dicussions and workshops and discussing joint agenda with policy makers.</t>
  </si>
  <si>
    <t>P02_STAFF_H_6</t>
  </si>
  <si>
    <t xml:space="preserve">Defining cretiaria for classroom-academy issues to be dealt with and shown within the evaluation plan of the project </t>
  </si>
  <si>
    <t>P02_STAFF_H_7</t>
  </si>
  <si>
    <t>P02_STAFF_H_8</t>
  </si>
  <si>
    <t>Managing classroom-academy-related issues in the overall management of the project</t>
  </si>
  <si>
    <t>P02_STAFF_H_9</t>
  </si>
  <si>
    <t>Addressing classroom-academy issues with teacher-students, teachers and mentors in the project</t>
  </si>
  <si>
    <t>P02_STAFF_H_10</t>
  </si>
  <si>
    <t>coordinating classroom academy issues for reporting and visibilty in the project</t>
  </si>
  <si>
    <t>P02_STAFF_T_1</t>
  </si>
  <si>
    <t>Ms. Tal Lerner</t>
  </si>
  <si>
    <t>Contributing to workplan discussions; admin support for the preparation of materials presented in Bucharest and Tallinn meetings; general admin support.</t>
  </si>
  <si>
    <t>P02_STAFF_T_2</t>
  </si>
  <si>
    <t>Assisting in the preparation of graphical and other material to present in project meetings.</t>
  </si>
  <si>
    <t>P02_STAFF_T_3</t>
  </si>
  <si>
    <t>Administrative support to team in several managerial tasks. Graphical and editorial support for brochures, material to upload to website, etc.</t>
  </si>
  <si>
    <t>P02_STAFF_S_1</t>
  </si>
  <si>
    <t>Dr. Sara Ziv</t>
  </si>
  <si>
    <t>Guiding team in workplan discussions and in devising several prepartion-related items for project meetings (local-Israeli, Bucharest, Tallinn and Exeter).</t>
  </si>
  <si>
    <t>P02_STAFF_S_2</t>
  </si>
  <si>
    <t>Leading discussions with team on anchoring the MIT concept in previous experience and accumulated knowledge. Sharing knowledge on curricular contents applicable to teachers' induction.</t>
  </si>
  <si>
    <t>P02_STAFF_S_3</t>
  </si>
  <si>
    <t>Joint work with team on content-related aspects of MITs and the ways to translate existing knowledge into actual curricular activities for teachers and mentors in MITs. Contributing to all discussions and decisions in project's local meetings.</t>
  </si>
  <si>
    <t>P02_STAFF_S_4</t>
  </si>
  <si>
    <t>Planning of and participating in discussions with the Institute's and other partners' upper managerial levels to guide them in the preparation of dissmination activities for (external) stakeholders and policy makers.</t>
  </si>
  <si>
    <t>P02_STAFF_S_5</t>
  </si>
  <si>
    <t>Guiding team in several content and managerial actions based on own knowledge and experience in the field of teachers' induction. Assisting project's coordination in solving problems of many kinds (ways to inform and engage external players; links to the MoE; solving internal communication issues within managerial / coord. team, etc.)</t>
  </si>
  <si>
    <t>P02_STAFF_SH_1</t>
  </si>
  <si>
    <t>Ms. Shadia Sbait</t>
  </si>
  <si>
    <t>contributing to the overall design of the Proteach website and Logo</t>
  </si>
  <si>
    <t>P02_STAFF_SH_2</t>
  </si>
  <si>
    <t>writing and publishing all materials related to news for the website</t>
  </si>
  <si>
    <t>P02_STAFF_SH_3</t>
  </si>
  <si>
    <t>Coordinating, managing and taking actual part in all work done in the Proteach website</t>
  </si>
  <si>
    <t>P02_TRAVEL_RD_BL_1</t>
  </si>
  <si>
    <t>Tel Aviv Israel</t>
  </si>
  <si>
    <t>Brussels Belgium</t>
  </si>
  <si>
    <t>P02_TRAVEL_RD_TA_2</t>
  </si>
  <si>
    <t>Tallinn Estonia</t>
  </si>
  <si>
    <t>P02_TRAVEL_RD_BU_3</t>
  </si>
  <si>
    <t>Bucharest Romania</t>
  </si>
  <si>
    <t>P02_TRAVEL_RD_IL_5</t>
  </si>
  <si>
    <t>Kfar Saba Israel</t>
  </si>
  <si>
    <t>P02_TRAVEL_RD_IL_6</t>
  </si>
  <si>
    <t>Even Yehuda Israel</t>
  </si>
  <si>
    <t>P02_TRAVEL_RD_IL_13</t>
  </si>
  <si>
    <t>Beer Sheva</t>
  </si>
  <si>
    <t>P02_TRAVEL_RD_IL_8</t>
  </si>
  <si>
    <t>P02_TRAVEL_GC_TA_1</t>
  </si>
  <si>
    <t>Chadash Gil</t>
  </si>
  <si>
    <t>P02_TRAVEL_RD_IL_9</t>
  </si>
  <si>
    <t>Ramat Gan</t>
  </si>
  <si>
    <t>P02_TRAVEL_OM_IL_4</t>
  </si>
  <si>
    <t>Mcdossi Oded</t>
  </si>
  <si>
    <t>P02_TRAVEL_OM_TA_1</t>
  </si>
  <si>
    <t>P02_TRAVEL_HM_TA_1</t>
  </si>
  <si>
    <t>Mishkin Hagit</t>
  </si>
  <si>
    <t>P02_TRAVEL_OM_EX_2</t>
  </si>
  <si>
    <t>Exeter England</t>
  </si>
  <si>
    <t>P02_TRAVEL_LO_EX_1</t>
  </si>
  <si>
    <t>Uliel Liat</t>
  </si>
  <si>
    <t>P02_TRAVEL_GC_EX_2</t>
  </si>
  <si>
    <t>P02_TRAVEL_SH_EX_1</t>
  </si>
  <si>
    <t>Sbait Shadia</t>
  </si>
  <si>
    <t>P02_TRAVEL_RD_EX_4</t>
  </si>
  <si>
    <t>P02_TRAVEL_RD_IL_10</t>
  </si>
  <si>
    <t>P02_TRAVEL_OM_IL_3</t>
  </si>
  <si>
    <t>P02_TRAVEL_HM_IL_1</t>
  </si>
  <si>
    <t>P02_TRAVEL_RD_IL_12</t>
  </si>
  <si>
    <t>Bnei Brak</t>
  </si>
  <si>
    <t>Astrateg</t>
  </si>
  <si>
    <t>P02_SUBCON_DR_1</t>
  </si>
  <si>
    <t>translates</t>
  </si>
  <si>
    <t>Diana Robenenko</t>
  </si>
  <si>
    <t>P02_SUBCON_AS_2</t>
  </si>
  <si>
    <t>Design website and develop the website for Protech</t>
  </si>
  <si>
    <t>P02_SUBCON_AS_4</t>
  </si>
  <si>
    <t>Domaim renwal for 2018</t>
  </si>
  <si>
    <t>P02_SUBCON_AS_3</t>
  </si>
  <si>
    <t>Proteach website storage</t>
  </si>
  <si>
    <t>P02_SUBCON_DM_1</t>
  </si>
  <si>
    <t>translate</t>
  </si>
  <si>
    <t>Doman Michal</t>
  </si>
  <si>
    <t>P02_SUBCON_TI_1</t>
  </si>
  <si>
    <t>500 marketing flyers</t>
  </si>
  <si>
    <t>Tirosh</t>
  </si>
  <si>
    <t>P02_SUBCON_TI_2</t>
  </si>
  <si>
    <t>400 marketing flyers</t>
  </si>
  <si>
    <t>P03_TRAVEL_DO_IS_1</t>
  </si>
  <si>
    <t>Israel - kfar Saba</t>
  </si>
  <si>
    <t>Israel - Tel Aviv</t>
  </si>
  <si>
    <t>P03_TRAVEL_LMB_IS_1</t>
  </si>
  <si>
    <t>Ludmir-Mara</t>
  </si>
  <si>
    <t>P03_TRAVEL_DO_BU_1</t>
  </si>
  <si>
    <t>Romania - Bucharest</t>
  </si>
  <si>
    <t>P03_TRAVEL_LMB_BU_1</t>
  </si>
  <si>
    <t>P03_TRAVEL_HAS_BU_1</t>
  </si>
  <si>
    <t>Hassuna Arafat Safieh</t>
  </si>
  <si>
    <t>P03_TRAVEL_DO_TA_2</t>
  </si>
  <si>
    <t>Estonia - Tallinn</t>
  </si>
  <si>
    <t>P03_TRAVEL_CR_TA_1</t>
  </si>
  <si>
    <t>P03_TRAVEL_LM_TA_1</t>
  </si>
  <si>
    <t>P03_TRAVEL_HO_TA_1</t>
  </si>
  <si>
    <t>P03_TRAVEL_WA_TA_1</t>
  </si>
  <si>
    <t>P03_TRAVEL_LMB_TA_2</t>
  </si>
  <si>
    <t>P03_TRAVEL_DO_IS_2</t>
  </si>
  <si>
    <t>Israel - kfer Maccabiah Ramat Gan</t>
  </si>
  <si>
    <t>P03_TRAVEL_LMB_IS_2</t>
  </si>
  <si>
    <t>P03_TRAVEL_DO_IS_3</t>
  </si>
  <si>
    <t>P03_TRAVEL_CR_IS_1</t>
  </si>
  <si>
    <t>P03_TRAVEL_DO_IS_4</t>
  </si>
  <si>
    <t>Israel - Beer Sheva</t>
  </si>
  <si>
    <t>P03_TRAVEL_LMB_IS_3</t>
  </si>
  <si>
    <t>P03_TRAVEL_CR_IS_2</t>
  </si>
  <si>
    <t>P03_TRAVEL_DO_IS_5</t>
  </si>
  <si>
    <t>P03_TRAVEL_CR_IS_3</t>
  </si>
  <si>
    <t>P03_TRAVEL_LMB_IS_4</t>
  </si>
  <si>
    <t>P03_TRAVEL_DO_IS_6</t>
  </si>
  <si>
    <t>P03_TRAVEL_CR_IS_4</t>
  </si>
  <si>
    <t>P03_TRAVEL_LMB_IS_5</t>
  </si>
  <si>
    <t>P03_TRAVEL_DO_IS_7</t>
  </si>
  <si>
    <t>P03_TRAVEL_LMB_IS_6</t>
  </si>
  <si>
    <t>P03_TRAVEL_CR_EX_2</t>
  </si>
  <si>
    <t>UK - Exeter</t>
  </si>
  <si>
    <t>P03_TRAVEL_DI_EX_1</t>
  </si>
  <si>
    <t>Dror Ilana</t>
  </si>
  <si>
    <t>P03_TRAVEL_HAS_EX_2</t>
  </si>
  <si>
    <t>P03_TRAVEL_DO_EX_3</t>
  </si>
  <si>
    <t>P03_TRAVEL_LMB_EX_3</t>
  </si>
  <si>
    <t>P03_TRAVEL_MI_EX_1</t>
  </si>
  <si>
    <t>Milstein Ilana</t>
  </si>
  <si>
    <t>P03_TRAVEL_SH_EX_1</t>
  </si>
  <si>
    <t>Shaham Hait</t>
  </si>
  <si>
    <t>1 DELL Laptop</t>
  </si>
  <si>
    <t>Zipcom Network Communication</t>
  </si>
  <si>
    <t>5 I-pads</t>
  </si>
  <si>
    <t>WeDiggit</t>
  </si>
  <si>
    <t>2 DELL Laptops</t>
  </si>
  <si>
    <t>HITACHI Projector</t>
  </si>
  <si>
    <t>kivunim-amdor</t>
  </si>
  <si>
    <t>Translation</t>
  </si>
  <si>
    <t>Klein Asher LTD</t>
  </si>
  <si>
    <t>KH11</t>
  </si>
  <si>
    <t>KAPLAN HAYA</t>
  </si>
  <si>
    <t>Planning the project, writing basic documents, prepering the team, systemic work, meeting with policy makers.</t>
  </si>
  <si>
    <t>ZR12</t>
  </si>
  <si>
    <t>ZAFRIR RACHEL</t>
  </si>
  <si>
    <t xml:space="preserve">Planning workshops, working with the school staff, participating in a  a leading team  </t>
  </si>
  <si>
    <t>GD14</t>
  </si>
  <si>
    <t>GOVRIN DAFNA</t>
  </si>
  <si>
    <t xml:space="preserve">Systemic work at Mekif Vav, fasilitating the group work at Mekif Vav. </t>
  </si>
  <si>
    <t>ZR13</t>
  </si>
  <si>
    <t xml:space="preserve">Fasilitating the MIT group in El-Hoziel school' doing a systemic work. </t>
  </si>
  <si>
    <t>GD15</t>
  </si>
  <si>
    <t xml:space="preserve">Regular work at mekif Vav, giving guidance to to the school coordinator , meeting with the leading team and with Kaye staff.  </t>
  </si>
  <si>
    <t>KH12</t>
  </si>
  <si>
    <t xml:space="preserve">monitoring the work within the college and with the schools, Ministry of Education, Local authority and moer </t>
  </si>
  <si>
    <t>KH13</t>
  </si>
  <si>
    <t xml:space="preserve">Writing workshops and documents, working with schools, running steering cometties, advosory meetings with the staff,  and more </t>
  </si>
  <si>
    <t>GD16</t>
  </si>
  <si>
    <t xml:space="preserve">The second year - fasilitating the group work, Planing the work along the year. </t>
  </si>
  <si>
    <t>EI1</t>
  </si>
  <si>
    <t>ELBADOR IBRAHIM</t>
  </si>
  <si>
    <t xml:space="preserve">The first year of the PROTEACH program, fasilitating the group work,Systemic work. </t>
  </si>
  <si>
    <t>KH15</t>
  </si>
  <si>
    <t>This period of time has been dedicated to meeting at mofet institute, regarding the evaluation program, Proteach meeting (of the Israeli forum), and also to the international workdhop.</t>
  </si>
  <si>
    <t>EL2</t>
  </si>
  <si>
    <t xml:space="preserve">In this period of time I prepared the MIT work (sylabus, work plan) and participated at the international conference.  </t>
  </si>
  <si>
    <t>KH14</t>
  </si>
  <si>
    <t>In this role I devoted time to preperation of varous events, and also to the field work (such as visiting schools).</t>
  </si>
  <si>
    <t>GD17</t>
  </si>
  <si>
    <t xml:space="preserve">The time was dedicated to documatation, prepering the MIT work,participating at workshops, including the international workshop. </t>
  </si>
  <si>
    <t>KH1</t>
  </si>
  <si>
    <t>kaplan Haya</t>
  </si>
  <si>
    <t>Beer-Shava    ISRAEL</t>
  </si>
  <si>
    <t>Tel- Aviv  ISRAEL</t>
  </si>
  <si>
    <t>ZR1</t>
  </si>
  <si>
    <t>Zafrir Rachel</t>
  </si>
  <si>
    <t>KH2</t>
  </si>
  <si>
    <t>Bucharest    ROMANIA</t>
  </si>
  <si>
    <t>GD1</t>
  </si>
  <si>
    <t>Govrin  Dafna</t>
  </si>
  <si>
    <t>ZR2</t>
  </si>
  <si>
    <t>GD2</t>
  </si>
  <si>
    <t>Tallinn          ESTONIA</t>
  </si>
  <si>
    <t>ZR3</t>
  </si>
  <si>
    <t>SD1</t>
  </si>
  <si>
    <t>Shvartsberg Dorit</t>
  </si>
  <si>
    <t>HM1</t>
  </si>
  <si>
    <t>Hornstein Maor</t>
  </si>
  <si>
    <t>OH1</t>
  </si>
  <si>
    <t>Oren Hila</t>
  </si>
  <si>
    <t>IV1</t>
  </si>
  <si>
    <t>Israel Vardit</t>
  </si>
  <si>
    <t>AH1</t>
  </si>
  <si>
    <t>Al -sayed HALED</t>
  </si>
  <si>
    <t>KH3</t>
  </si>
  <si>
    <t>BB1</t>
  </si>
  <si>
    <t>Bar Nadav Bosmat</t>
  </si>
  <si>
    <t>Ramat Gan ISRAEL</t>
  </si>
  <si>
    <t>KH4</t>
  </si>
  <si>
    <t>KH5</t>
  </si>
  <si>
    <t>Kfar-Saba ISRAEL</t>
  </si>
  <si>
    <t>KH6</t>
  </si>
  <si>
    <t>KH7</t>
  </si>
  <si>
    <t>ZR4</t>
  </si>
  <si>
    <t>KA1</t>
  </si>
  <si>
    <t>Kesler Anat</t>
  </si>
  <si>
    <t>DS1</t>
  </si>
  <si>
    <t>Schada Dina</t>
  </si>
  <si>
    <t xml:space="preserve"> Exeter United Kindom</t>
  </si>
  <si>
    <t>KH8</t>
  </si>
  <si>
    <t>GD3</t>
  </si>
  <si>
    <t>KA2</t>
  </si>
  <si>
    <t>BD1</t>
  </si>
  <si>
    <t>Ben Yaish Dina</t>
  </si>
  <si>
    <t>Elbador Ibrahim</t>
  </si>
  <si>
    <t>SK1</t>
  </si>
  <si>
    <t>Sharon Keren</t>
  </si>
  <si>
    <t>UY1</t>
  </si>
  <si>
    <t>Usan Yaarit</t>
  </si>
  <si>
    <t>BY1</t>
  </si>
  <si>
    <t>Buskila Yarden</t>
  </si>
  <si>
    <t>KH9</t>
  </si>
  <si>
    <t>Zichron Yaakov ISRAEL</t>
  </si>
  <si>
    <t>GD4</t>
  </si>
  <si>
    <t>SD2</t>
  </si>
  <si>
    <t>BD2</t>
  </si>
  <si>
    <t>BB3</t>
  </si>
  <si>
    <t>FE1</t>
  </si>
  <si>
    <t>Fairstein Esti</t>
  </si>
  <si>
    <t>EI2</t>
  </si>
  <si>
    <t>2 laptop -asus ux3316, 2 mouse-opt hp3000.,bag-dic.b.14,barko-benq.MX528,speker-in FM-2129,10 Ipad 32 MP2G2RK/A-A  ,Disk-tos.E10033 ,10 glass screen Protector Ipad 9.7''</t>
  </si>
  <si>
    <t>DIKAL</t>
  </si>
  <si>
    <t xml:space="preserve">camera cnn.sx720, z-sd 32g </t>
  </si>
  <si>
    <t>T.V 55" LG</t>
  </si>
  <si>
    <t>A N S TECH</t>
  </si>
  <si>
    <t>translation</t>
  </si>
  <si>
    <t>Haklaot Bet Hamq</t>
  </si>
  <si>
    <t>Compania</t>
  </si>
  <si>
    <t>Translation to a conference in Estonia</t>
  </si>
  <si>
    <t>Translation of a summary report</t>
  </si>
  <si>
    <t>Translation and maintenance of a website</t>
  </si>
  <si>
    <t>Shadia Sbait</t>
  </si>
  <si>
    <t>,Document translation</t>
  </si>
  <si>
    <t>Sharon Taube</t>
  </si>
  <si>
    <t>P05_Staff_MS_1</t>
  </si>
  <si>
    <t>Mihaela Stîngu</t>
  </si>
  <si>
    <t xml:space="preserve">1. Preparing the meeting in Tallinn (skype meeting with international partners, meetings with Romanian staff, preparing the workshop for Tallinn).2. Internal meeting with UB team members to disseminate amoung ourselves the aspects discussed during the meetings in Tallinn.3. Documentation about the Syllabi of MITs and giving feedback 1. Internal meeting with UB team members to plan the workshop about community learning. 4. Developing the workshop Community learning in the context of MITs </t>
  </si>
  <si>
    <t>P05_Staff_MS_2</t>
  </si>
  <si>
    <t>1. Elaborating the documents requested by the International Relationships office of the University of Bucharest and completing  the documents for the team members requested by the Human Resources at UB.</t>
  </si>
  <si>
    <t xml:space="preserve">1. Participating in the meetings in Tallinn.2. Permanent communication with all partners in order to keep track of the implementation of training, workshops and meetings in MITs.  3.Documentation for planning the workshop that Ub team will hold in Israel about community learning and its connection with amplyfing student teachers voices. 4. Communication with partners in order to develop the evaluation activity and develop a research proposal.5. Communication via email/skype with partners in order to establish the agenda for the meetings in Exeter (March 2018). 6. Internal meeting with UB team members in order to plan the task regarding the presentation that UB team needs to hold in Exeter about Professional Learning. </t>
  </si>
  <si>
    <t>1. Communication via email and skype to establish the agenda for the meeting in Israel in November 2017 1. 2. Communication with partners in order to establish last details regarding the meeting in Israel.3. Internal meeting with UB team members in order to share the ideas and experiences took from the experience in Israel.</t>
  </si>
  <si>
    <t>1. Elaborating the document needed for the financial reporting.</t>
  </si>
  <si>
    <t>P05_Staff_EM_1</t>
  </si>
  <si>
    <t>Elena Marin</t>
  </si>
  <si>
    <t xml:space="preserve">11. Preparing the meeting in Tallinn (skype meeting with international partners, meetings with Romanian staff, preparing the workshop for Tallinn).2. Internal meeting with UB team members to disseminate amoung ourselves the aspects discussed during the meetings in Tallinn.3. Documentation about the Syllabi of MITs and giving feedback 4. Internal meeting with UB team members to plan the workshop about community learning. 2. Developing the workshop Community learning in the context of MITs </t>
  </si>
  <si>
    <t xml:space="preserve">1. Elaborating a concept paper about mentor education in Romania.2. Planning a training session about Mentor education practices in Romania for the meeting in Tallinn. 3 Participating in the meetings in Tallinn.4. Permanent communication with all partners in order to keep track of the implementation of training, workshops and meetings in MITs.  5. Documentation for planning the workshop that Ub team will hold in Israel about community learning and its connection with amplyfing student teachers voices. 6. Holding the workshop. 7. Giving feedback to Israelian partners regarding the implementation of MITs.8.  2. Internal meeting with UB team members in order to plan the task regarding the presentation that UB team needs to hold in Exeter about Professional Learning.  1. </t>
  </si>
  <si>
    <t>11. Communication via email and skype to establish the agenda for the meeting in Israel in November 2017 1. 2. Communication with partners in order to establish last details regarding the meeting in Israel.3. Internal meeting with UB team members in order to share the ideas and experiences took from the experience in Israel.</t>
  </si>
  <si>
    <t>P05_Staff_LC_1</t>
  </si>
  <si>
    <t>Lucian Ciolan</t>
  </si>
  <si>
    <t>1. Internal meetings with the team members from the University of Bucharest in order to discuss the tasks needed to be completed for the Tallinn meeting. 2. Elaborating a concept paper about mentor education in Romania.3. Planning a training session about Mentor education practices in Romania for the meeting in Tallinn. 4.. Documentation about the Syllabi of MITs and giving feedback</t>
  </si>
  <si>
    <t xml:space="preserve">1. Elaborating a concept paper about mentor education in Romania.2. Planning a training session about Mentor education practices in Romania for the meeting in Tallinn. </t>
  </si>
  <si>
    <t>1. Permanent communication with all partners in order to keep track of the implementation of training, workshops and meetings in MITs. 2. Documentation for planning the workshop that Ub team will hold in Israel about community learning and its connection with amplyfing student teachers voices3. Developing the workshop Community learning in the context of MITs1. Completing the design for the workshop.</t>
  </si>
  <si>
    <t>1. Communication via email and skype to establish the agenda for the meeting in Israel in November 2017</t>
  </si>
  <si>
    <t>1. Internal meeting with UB team members in order to share the ideas and experiences took from the experience in Israel.</t>
  </si>
  <si>
    <t xml:space="preserve">1. Communication via email/skype with partners in order to establish the agenda for the meetings in Exeter (March 2018). 2. plan the task regarding the presentation that UB team needs to hold in Exeter about Professional Learning.  3. . Documentation about factors that influence professional learning and finding ways to connect it with beggining teachers needs. </t>
  </si>
  <si>
    <t>P05_Staff_RI_1</t>
  </si>
  <si>
    <t>Romiță Iucu</t>
  </si>
  <si>
    <t>1. Permanent communication with all partners in order to keep track of the implementation of training, workshops and meetings in MITs. 2. Documentation for planning the workshop that Ub team will hold in Israel about community learning and its connection with amplyfing student teachers voices3. Developing the workshop Community learning in the context of MITs1. Completing the design for the workshop</t>
  </si>
  <si>
    <t>P05_Travel_MS_IS_1</t>
  </si>
  <si>
    <t>Tel Aviv, Israel</t>
  </si>
  <si>
    <t>P05_Travel_MS_TA_1</t>
  </si>
  <si>
    <t>Tallinn, Estonia</t>
  </si>
  <si>
    <t>P05_Travel_EM_TA_1</t>
  </si>
  <si>
    <t>Marin Elena</t>
  </si>
  <si>
    <t>P05_Travel_MS_IS_2</t>
  </si>
  <si>
    <t>P05_Travel_EM_IS_1</t>
  </si>
  <si>
    <t>P05_Travel_RI_IS_1</t>
  </si>
  <si>
    <t>Romita Iucu</t>
  </si>
  <si>
    <t>TP05_Travel_MS_EX_1</t>
  </si>
  <si>
    <t>Exeter, Great Britain</t>
  </si>
  <si>
    <t>P05_Travel_EM_EX_1</t>
  </si>
  <si>
    <t>P6_STAFF_KW_1A.pdf</t>
  </si>
  <si>
    <t>Karen Walshe</t>
  </si>
  <si>
    <t>Project set up meetings with academic staff, preparation meeting for B Smith's vivit to Israel; Start up meeting with post award team. Project management - Attendance at project meeting in Bucharest. Project team meetings. Skype meetings. Management of Exeter visit.</t>
  </si>
  <si>
    <t>P6_STAFF_KW_1B.pdf</t>
  </si>
  <si>
    <t>Preparation for and discussions during project team meeting. Preparation of materials for project meeting in Bucharest</t>
  </si>
  <si>
    <t>Attendance at project meeting in Bucharest, Israel and Exeter. Development of theoretical underpinnings of project (e.g. self-determination theory; agentic engagement; professional identity).</t>
  </si>
  <si>
    <t>Attendance at project meeting in Bucharest and Israel</t>
  </si>
  <si>
    <t>P6_STAFF_BS_2B.pdf</t>
  </si>
  <si>
    <t>Bryan Smith</t>
  </si>
  <si>
    <t>Meeting with KW and attendance at kick off meeting in Tel Aviv. Attendance at project meeting in Bucharest and Israel</t>
  </si>
  <si>
    <t>Kick off meeting in Tel Aviv. Preparation for and discussions during project team meeting. Development of theoretical underpinnings of project (e.g. self-determination theory; agentic engagement; professional identity). Research into theoretical underpinnings. Discussed proposal for whole project meeting in Exeter. Discussed book proposa</t>
  </si>
  <si>
    <t>Kick off meeting in Tel Aviv. Attendance at project meeting in Bucharest</t>
  </si>
  <si>
    <t>Kick off meeting in Tel Aviv. Attendance at project meeting in Bucharest and Israel</t>
  </si>
  <si>
    <t>P6_STAFF_BS_2A.pdf</t>
  </si>
  <si>
    <t>Preparation for and attendance at project team meetings - Israel and Exeter and feedback meeting from visit to Israel. Attendance at project meeting in Bucharest and Israel</t>
  </si>
  <si>
    <t>P6_STAFF_EH_3B.pdf</t>
  </si>
  <si>
    <t>Emese Hall</t>
  </si>
  <si>
    <t xml:space="preserve">Preparation for and attendance at project team meetings </t>
  </si>
  <si>
    <t>Preparation for and discussions during project team meeting. Preparation of materials and attendance for project meeting in Bucharest, Tallinn and Exeter. Research into theoretical underpinnings (e.g. self-determination theory; agentic engagement; professional identity).</t>
  </si>
  <si>
    <t>P6_STAFF_EH_3A.pdf</t>
  </si>
  <si>
    <t>Attendance and Preparation at whole project meeting in Tallinn and Exeter</t>
  </si>
  <si>
    <t>Attendance at whole project meeting in Tallinn</t>
  </si>
  <si>
    <t>P6_STAFF_LH_4.pdf</t>
  </si>
  <si>
    <t>Lindsay Hetherington</t>
  </si>
  <si>
    <t>Preparation for and discussions during project team meeting and Exeter March 2018 event</t>
  </si>
  <si>
    <t>P6_STAFF_TR_5.pdf</t>
  </si>
  <si>
    <t>Tom Ralph</t>
  </si>
  <si>
    <t>Project team meetings</t>
  </si>
  <si>
    <t>Preparation for and attendance at project meeting - discussion of theoretical underpinnings. Preparation for March event in Exeter</t>
  </si>
  <si>
    <t>P6_STAFF_VB_6B.pdf</t>
  </si>
  <si>
    <t>Vivienne Baumfield</t>
  </si>
  <si>
    <t>Familiarisation with reports and project updates and team discussions of feedback post Israel visit</t>
  </si>
  <si>
    <t>Preparation for and discussions during project team meeting. Development of theoretical underpinnings of project (e.g. self-determination theory; agentic engagement; professional identity). Research and presentation of theoretical perspective on professional formation using Activity Theory. Attendance at whole project meeting in Tallinn. Development for March event in Exeter</t>
  </si>
  <si>
    <t>P6_STAFF_VB_6A.pdf</t>
  </si>
  <si>
    <t>P6_Israel_November16</t>
  </si>
  <si>
    <t>Exeter</t>
  </si>
  <si>
    <t>P6_Bucharest_March17</t>
  </si>
  <si>
    <t>P6_Tallinn_June17</t>
  </si>
  <si>
    <t>P6_Israel_November17</t>
  </si>
  <si>
    <t>Eve Eisenschmidt</t>
  </si>
  <si>
    <t xml:space="preserve">Development of training units for mentors, teachers, colleges, pre-service teachers, workshops for dissemination </t>
  </si>
  <si>
    <t>Implementation of training and workshop events</t>
  </si>
  <si>
    <t>Merilyn Meristo</t>
  </si>
  <si>
    <t>Development of training units for pre-service teachers</t>
  </si>
  <si>
    <t>Kaia Köster</t>
  </si>
  <si>
    <t>Implementation of training for mentors and BTs</t>
  </si>
  <si>
    <t>Sirje Ideon</t>
  </si>
  <si>
    <t>Development of training units, mentoring in the induction period</t>
  </si>
  <si>
    <t>Katrin Poom-Valickis</t>
  </si>
  <si>
    <t>Development of training units  for teachers and pre-service teachers</t>
  </si>
  <si>
    <t>Preparing training units for mentors, teachers, analysis of the materials</t>
  </si>
  <si>
    <t>Development of training and workshop events  for teachers and pre-service teachers</t>
  </si>
  <si>
    <t>Development of training units  for mentors</t>
  </si>
  <si>
    <t>P07_TRAVEL_EE_IS_1</t>
  </si>
  <si>
    <t>P07_TRAVEL_MM_BU_1</t>
  </si>
  <si>
    <t>Bukarest, Romania</t>
  </si>
  <si>
    <t>P07_TRAVEL_EE_IS_2</t>
  </si>
  <si>
    <t>P07_TRAVEL_KPV_IS_1</t>
  </si>
  <si>
    <t>P07_TRAVEL_KK_IS_1</t>
  </si>
  <si>
    <t>P07_TRAVEL_KKL_IS_1</t>
  </si>
  <si>
    <t>Kaija Kumpas-Lenk</t>
  </si>
  <si>
    <t>P07_TRAVEL_KPV_EX_1</t>
  </si>
  <si>
    <t>P07_TRAVEL_MM_EX_1</t>
  </si>
  <si>
    <t>P8.1</t>
  </si>
  <si>
    <t>Rhonda Sofer</t>
  </si>
  <si>
    <t xml:space="preserve">Planning and coordinating the Israeli and Gordon team. Participating in national meetings. </t>
  </si>
  <si>
    <t xml:space="preserve">Reporting on Gordon's development of the program to coordinator and intermediary between coordinating imstitution and Gordon. Meetings with faculty at Gordon. Organizing the way in which program will be implemented in Gordon. Meetings with President and Financial Manager of Gordon.Meeting with Gordon PRPTEACH team before international meeting in Bucharest.  </t>
  </si>
  <si>
    <t>Working with PROTEACH Gordon team with workplan to oimplement PROTEACH MIT's</t>
  </si>
  <si>
    <t>P8.2</t>
  </si>
  <si>
    <t>Reporting on the planning and coordinating the Israeli and Gordon team</t>
  </si>
  <si>
    <t xml:space="preserve">Organizing and documenting the way the program will be implemented in Gordon. Meetings with President and Financial Manager of Gordon. </t>
  </si>
  <si>
    <t>P8.3</t>
  </si>
  <si>
    <t>Stan Sofer</t>
  </si>
  <si>
    <t>Planning, participating and reporting on preliminary financial meeting at Seminar Hakibbutzim.</t>
  </si>
  <si>
    <t>P8.4</t>
  </si>
  <si>
    <t>Igal Sheinis</t>
  </si>
  <si>
    <t xml:space="preserve">Setting up book-keeping (on line and hard copy) for Gordon. Communicating with Gordon's accounting and purchasing department in order to ensure that the program is managed according to European Comission Guidelines and rquirements for eligible costs. </t>
  </si>
  <si>
    <t xml:space="preserve">Reviewing and approving financial documents for the project </t>
  </si>
  <si>
    <t>P8.5</t>
  </si>
  <si>
    <t xml:space="preserve">Setting up book-keeping (on line and hard copy) for Gordon. </t>
  </si>
  <si>
    <t xml:space="preserve"> Updating and processing financial documents for the project. </t>
  </si>
  <si>
    <t>Quality check of financial book-keeping</t>
  </si>
  <si>
    <t>P8.6</t>
  </si>
  <si>
    <t>Lilach Yair</t>
  </si>
  <si>
    <t>Adminitstrative work with preparing project tasks. Organizing meetings.</t>
  </si>
  <si>
    <t xml:space="preserve">Adnistrative work with project tasks. Organizing meetings. </t>
  </si>
  <si>
    <t>P8.7</t>
  </si>
  <si>
    <t>Malka Zinker</t>
  </si>
  <si>
    <t xml:space="preserve">Preparing and participating in first consortium meeting at MOFET institute in Israel. Organizing and implementation of the project at Gordon College. </t>
  </si>
  <si>
    <t xml:space="preserve">Working  on PROTEACH's development teams for project implementation. </t>
  </si>
  <si>
    <t>P8.8</t>
  </si>
  <si>
    <t xml:space="preserve">Participating in online meetings: How to report on School's and College's events concerning PROTEACH project. Preparing PPT to introduce the preparations of the colleges: Sachnin, Talpyot, and Gordon. </t>
  </si>
  <si>
    <t xml:space="preserve">Participating in meetings and developing materials  for condortium meeting in Tallinn; Meetings with the Reali's and Tel Hai's principals and their teams for taking part in the MIT next year; role division among the school teams, setting dates for meetings and starting projects. </t>
  </si>
  <si>
    <t>P8.9</t>
  </si>
  <si>
    <t xml:space="preserve">Meetings at Tel Hai and Reali Schools building the MIT and developing syllabi. Participating in meeting at Kfar Ha Maccabiah-developing the evaluation of the MIT's. Meetings with Gordon's PROTEACH staff and Dr. Ditza Maskit to develop the evaluation of the project. Presenting PROTEACH project to Tel Hai's staff. Participating in MOFET to discuss Beit Berl's international conference, evaluation of the project, Exeter conference and courses in the colleges. </t>
  </si>
  <si>
    <t>P8.10</t>
  </si>
  <si>
    <t>Reviewing and approving financial statements for the project.</t>
  </si>
  <si>
    <t>P8.11</t>
  </si>
  <si>
    <t>Updating and processing financial documents for the project. Qualityt check of financial book-keeping.</t>
  </si>
  <si>
    <t>P8.12</t>
  </si>
  <si>
    <t xml:space="preserve">Administrative work with preparing project tasks. Organizing meetings. Logistic arrangements for flights and hotels. </t>
  </si>
  <si>
    <t>P8.13</t>
  </si>
  <si>
    <t xml:space="preserve">Deciding which schools to approach about setting up MIT’s (e.g. Reali and Tel Hai). Finalizing role division among the school teams and improving deadlines for project implementation. Participation in meetings and reviewing materials for consortium meeting in Tallinn. Meetings with PROTEACH Gordon staff about meetings in Tel Hai and Reali schools building the MIT’s. Reviewing syllabi for workshop. Meetings to set up evaluation team for Gordon’s MIT’s. Reviewing the presentation of PROTEACH project tom Tel Hai’s staff. Reviewing Gordon’s participation in dissemination event at Beit Berl, Exeter conference and courses in college. </t>
  </si>
  <si>
    <t>P8.14</t>
  </si>
  <si>
    <t xml:space="preserve">Working with the Gordon PROTEACH team in developing presentations for meeting in Tallinn and English translation and editing of the presentation, developing the syllabus for the MIT, translation from English to Hebrew. Working with the Gordon PROTEACH team on the material for dissemination for Beit Berl and UK. </t>
  </si>
  <si>
    <t>P8.15</t>
  </si>
  <si>
    <t>Organizing chart of participating members for Beit Berl  International Consortium meeting. Participating in PROTEACH meeting at Mofet Institute. Participating in International Consortium Meeting at Beit Berl College, Meetings with Dr. Liron Onn and Ms. Sarit Linker to work on report about the MIT's to the Erasmus representatiives in Israel. Meetings with Ms. Sarit Linker and Prof. Leyhu Zyzburg regarding evaluative research on the project. Organizing for and conducting workshop in Tel Hai School. Meetings with Dr. Fanny Shimoni and Dr. Michal Seri at Gordon College organizing topics accompanying the PROTEACH project at Gordon College, Interviewing 4 apprentice and new teachers at Hareali School.</t>
  </si>
  <si>
    <t>P8.16</t>
  </si>
  <si>
    <t xml:space="preserve">Meetings with Gordon's PROTEACH staff. Organizing towards meetings at Hakibutzim College and Exeter international consortium meeting. Interviewing apprentice and first year teachers for the evaluative process of the MIT's. Participation in PROTEACH meeting in MOFET. Working on midterm report with Rhonda. Preparing PPT for Exeter. Participating in international consortium meeting at Exeter University in UK. </t>
  </si>
  <si>
    <t>P8.17</t>
  </si>
  <si>
    <t>PROTEACH  dissemination at Gordon and Hakibbutzim Colleges,</t>
  </si>
  <si>
    <t xml:space="preserve">Tel Aviv, Israel </t>
  </si>
  <si>
    <t xml:space="preserve">Rhonda Sofer </t>
  </si>
  <si>
    <t xml:space="preserve">Sarit Linker </t>
  </si>
  <si>
    <t xml:space="preserve">Kfar Saba, Israel </t>
  </si>
  <si>
    <t>Bucharest, Rumania</t>
  </si>
  <si>
    <t>Liron Onn</t>
  </si>
  <si>
    <t>Ramat Gan, Israell</t>
  </si>
  <si>
    <t>P8.18</t>
  </si>
  <si>
    <t>Beit Berl, Israel</t>
  </si>
  <si>
    <t>P8.19</t>
  </si>
  <si>
    <t>P8.20</t>
  </si>
  <si>
    <t>P8.21</t>
  </si>
  <si>
    <t>P8.22</t>
  </si>
  <si>
    <t xml:space="preserve">Exeter, UK </t>
  </si>
  <si>
    <t>P8.23</t>
  </si>
  <si>
    <t xml:space="preserve">Vered Freedman </t>
  </si>
  <si>
    <t>P8.24</t>
  </si>
  <si>
    <t>P8.25</t>
  </si>
  <si>
    <t>P8.26</t>
  </si>
  <si>
    <t xml:space="preserve">Interactive Projector EPSON POWERLITE EB-680WI </t>
  </si>
  <si>
    <t xml:space="preserve">MDS Eliran Computers Inc. </t>
  </si>
  <si>
    <t>Dell desk top Computer 3464/i5 -7200 u/8gb/480gss/touch FHD/win 10 pro/3y</t>
  </si>
  <si>
    <t>BTECH Electronics LTD</t>
  </si>
  <si>
    <t>One lap top Dell E7480 I5-7300U SSD256</t>
  </si>
  <si>
    <t xml:space="preserve">Translation of 3 syllabi (mentors, new teachers, and apprentice teachers) </t>
  </si>
  <si>
    <t>Blue Lion Translation Services</t>
  </si>
  <si>
    <t>dallasheh waleed</t>
  </si>
  <si>
    <t>zubeidat ihab</t>
  </si>
  <si>
    <t>WD19Mofet</t>
  </si>
  <si>
    <t>waleed dallasheh</t>
  </si>
  <si>
    <t>Sakhnin</t>
  </si>
  <si>
    <t>Tel aviv</t>
  </si>
  <si>
    <t>WD4Exeter</t>
  </si>
  <si>
    <t>zubidat ihab</t>
  </si>
  <si>
    <t>WD3Exeter</t>
  </si>
  <si>
    <t>WD5Exeter</t>
  </si>
  <si>
    <t>hala mosa</t>
  </si>
  <si>
    <t>WD6Exeter</t>
  </si>
  <si>
    <t>Lian badarna</t>
  </si>
  <si>
    <t>WD1Tallinn</t>
  </si>
  <si>
    <t>WD2Tallinn</t>
  </si>
  <si>
    <t>WD0Bucharest</t>
  </si>
  <si>
    <t>WD7Mofet</t>
  </si>
  <si>
    <t>WD8Mofef</t>
  </si>
  <si>
    <t>WD10Mofet</t>
  </si>
  <si>
    <t>WD11Mofet</t>
  </si>
  <si>
    <t>salah fukra</t>
  </si>
  <si>
    <t>WD12Mofet</t>
  </si>
  <si>
    <t>WD13Mofet</t>
  </si>
  <si>
    <t>WD14KfarSaba</t>
  </si>
  <si>
    <t>Kfar Saba</t>
  </si>
  <si>
    <t>WD15Mofet</t>
  </si>
  <si>
    <t>WD16Mofet</t>
  </si>
  <si>
    <t>WD18Mofet</t>
  </si>
  <si>
    <t>WD20Hamakabia</t>
  </si>
  <si>
    <t>WD21Hamakabia</t>
  </si>
  <si>
    <t>WD22Mofet</t>
  </si>
  <si>
    <t>WD23Mofet</t>
  </si>
  <si>
    <t>WD24Kibbutzim</t>
  </si>
  <si>
    <t>WD25Mofet</t>
  </si>
  <si>
    <t>WD26BeitBerl</t>
  </si>
  <si>
    <t>WD27BeitBerl</t>
  </si>
  <si>
    <t>WD28BeitBerl</t>
  </si>
  <si>
    <t>WD29BeitBerl</t>
  </si>
  <si>
    <t>WD30BeitBerl</t>
  </si>
  <si>
    <t>WD31Mofet</t>
  </si>
  <si>
    <t>WD33Kaye</t>
  </si>
  <si>
    <t>Ber sheva</t>
  </si>
  <si>
    <t>WD32Mofet</t>
  </si>
  <si>
    <t>WD34Mofet</t>
  </si>
  <si>
    <t>WD35Hakibbutzim</t>
  </si>
  <si>
    <t>WD36Hakibbutzim</t>
  </si>
  <si>
    <t>WD37Mofet</t>
  </si>
  <si>
    <t>WD51TAB</t>
  </si>
  <si>
    <t>office style</t>
  </si>
  <si>
    <t>Proteach conference</t>
  </si>
  <si>
    <t>WD58</t>
  </si>
  <si>
    <t>word by word</t>
  </si>
  <si>
    <t>WD56</t>
  </si>
  <si>
    <t>sfryat alalam</t>
  </si>
  <si>
    <t>WDA58</t>
  </si>
  <si>
    <t>Inbal sygal</t>
  </si>
  <si>
    <t>milla bmilla</t>
  </si>
  <si>
    <t>p10_staff_at_research</t>
  </si>
  <si>
    <t>Avigaiel Tzabary</t>
  </si>
  <si>
    <t xml:space="preserve">evaluating  activities,  conducting interviews and questionnaries  </t>
  </si>
  <si>
    <t>p10_staff_at_manager</t>
  </si>
  <si>
    <t>learning about the project and its procedures, planning ways for implementation, establishing a college steering committee, management activities</t>
  </si>
  <si>
    <t>developing new course, MIT activities and staff meetings</t>
  </si>
  <si>
    <t>p10_staff_at_admin</t>
  </si>
  <si>
    <t>administration activities</t>
  </si>
  <si>
    <t>p10_staff_ip_teach</t>
  </si>
  <si>
    <t>Idit Pasternak</t>
  </si>
  <si>
    <t xml:space="preserve">learning about the project and its procedures, planning ways for implementation, establishing a college steering committee, preparing workshops </t>
  </si>
  <si>
    <t xml:space="preserve">exposing the project to officials in the local authority, choosing schools to participate in the project, meeting with schools managers </t>
  </si>
  <si>
    <t>p10_staff_rh_teach</t>
  </si>
  <si>
    <t>Rachel Holzblat</t>
  </si>
  <si>
    <t xml:space="preserve">creating contacts between education authorities, schools and college, preparing workshops </t>
  </si>
  <si>
    <t>teaching activities</t>
  </si>
  <si>
    <t>p10_staff_rr_research</t>
  </si>
  <si>
    <t>Reina Reiner</t>
  </si>
  <si>
    <t>evaluating activities</t>
  </si>
  <si>
    <t>p10-travell-3005</t>
  </si>
  <si>
    <t>Ramat Gan Israel</t>
  </si>
  <si>
    <t>p10-travell-4005</t>
  </si>
  <si>
    <t>p10-travell-5005</t>
  </si>
  <si>
    <t>Tehiya Winograd Jan</t>
  </si>
  <si>
    <t>p10-travell-1008</t>
  </si>
  <si>
    <t>p10-travell-2008</t>
  </si>
  <si>
    <t>p10-travell-3008</t>
  </si>
  <si>
    <t>p10-travell-1009</t>
  </si>
  <si>
    <t>p10-travell-2009</t>
  </si>
  <si>
    <t>p10-travell-1011</t>
  </si>
  <si>
    <t>p10-travell-2011</t>
  </si>
  <si>
    <t>p10-travell-3011</t>
  </si>
  <si>
    <t>p10-travell-1013</t>
  </si>
  <si>
    <t>p10-travell-2013</t>
  </si>
  <si>
    <t>p10-travell-2014</t>
  </si>
  <si>
    <t>Beer Sheva Israel</t>
  </si>
  <si>
    <t>p10-travell-1015</t>
  </si>
  <si>
    <t>p10-travell-2015</t>
  </si>
  <si>
    <t>p10-travell-5015</t>
  </si>
  <si>
    <t>Benjamin Bahagon</t>
  </si>
  <si>
    <t>p10-travell-6015</t>
  </si>
  <si>
    <t>Judy Goldenberg</t>
  </si>
  <si>
    <t>p10-travell-2016</t>
  </si>
  <si>
    <t>p10-travell-at-Ex-1</t>
  </si>
  <si>
    <t>Exeter, U.K.</t>
  </si>
  <si>
    <t>p10-travell-ip-Ex-1</t>
  </si>
  <si>
    <t>p10-travell-rh-Ex-1</t>
  </si>
  <si>
    <t>p10_equip_1</t>
  </si>
  <si>
    <t>2 computers, Dell Inspiron 7560 WIN 10 Hebre</t>
  </si>
  <si>
    <t>Bezeq</t>
  </si>
  <si>
    <t>p10_equip_2</t>
  </si>
  <si>
    <t xml:space="preserve">1 scanner-photocopier HP426FDN, 4 tablets samsung 10.1 T580 wifi 16GB, 1 projector optoma+400,  video camera panasonic V785 with tripod </t>
  </si>
  <si>
    <t>Oricon</t>
  </si>
  <si>
    <t>p10_sub_1</t>
  </si>
  <si>
    <t>Notarized certificate for translation of documents</t>
  </si>
  <si>
    <t>Aviva Shohat Notary</t>
  </si>
  <si>
    <t>p10_sub_2</t>
  </si>
  <si>
    <t>translation of documents</t>
  </si>
  <si>
    <t>Haklaut Beit Haemek, Rodgers</t>
  </si>
  <si>
    <t>p10_sub_3</t>
  </si>
  <si>
    <t>Domen Michal</t>
  </si>
  <si>
    <t>p10_sub_4</t>
  </si>
  <si>
    <t>p10_sub_5</t>
  </si>
  <si>
    <t>P11_STAFF_SW_1</t>
  </si>
  <si>
    <t>Sieglinde Weyringer</t>
  </si>
  <si>
    <t>First Consortium Meeting</t>
  </si>
  <si>
    <t>P11_STAFF_LL_1</t>
  </si>
  <si>
    <t>Lydia Linortner</t>
  </si>
  <si>
    <t xml:space="preserve">preparing and reporting forms, skype meetings for organization, corresponding, coordination of workshops;  </t>
  </si>
  <si>
    <t>P11_STAFF_LL_2</t>
  </si>
  <si>
    <t>Preparation and follow-up trips to Tel Aviv, Bucarest, Tallin, Tel Aviv , Exeter. Diverse organization of content for presentations;</t>
  </si>
  <si>
    <t>P11_STAFF_LL_3</t>
  </si>
  <si>
    <t>Corresponding, Follow-up Exeter, Preperation of WS</t>
  </si>
  <si>
    <t>P11_TRAVEL_JP_BU_1</t>
  </si>
  <si>
    <t>Jean-Luc Patry</t>
  </si>
  <si>
    <t>Salzburg/Austria</t>
  </si>
  <si>
    <t>Bucarest/Romania</t>
  </si>
  <si>
    <t>P11_TRAVEL_JP_TA_1</t>
  </si>
  <si>
    <t>Tallin/Estonia</t>
  </si>
  <si>
    <t>P11_TRAVEL_SW_IS_1</t>
  </si>
  <si>
    <t>Tel Aviv/Israel</t>
  </si>
  <si>
    <t>P11_TRAVEL_LL_IS_1</t>
  </si>
  <si>
    <t>P11_TRAVEL_LL_BU_1</t>
  </si>
  <si>
    <t>P11_TRAVEL_LL_TA_1</t>
  </si>
  <si>
    <t>P11_TRAVEL_JP_IS_1</t>
  </si>
  <si>
    <t>P11_TRAVEL_LL_IS_2</t>
  </si>
  <si>
    <t>P11_TRAVEL_LL_EX_1</t>
  </si>
  <si>
    <t>Exeter/England</t>
  </si>
  <si>
    <t>P11_TRAVEL_LL_IS_3</t>
  </si>
  <si>
    <t>Beer Sheva/Israel</t>
  </si>
  <si>
    <t>P11_TRAVEL_JP_IS_2</t>
  </si>
  <si>
    <t>P07_STAFF_EE_1</t>
  </si>
  <si>
    <t>P07_STAFF_MM_1</t>
  </si>
  <si>
    <t>P07_STAFF_KK_1</t>
  </si>
  <si>
    <t>P07_STAFF_SI_1</t>
  </si>
  <si>
    <t>P07_STAFF_KPV_1</t>
  </si>
  <si>
    <t>P07_STAFF_EE_2</t>
  </si>
  <si>
    <t>P07_STAFF_MM_2</t>
  </si>
  <si>
    <t>P07_STAFF_KPV_2</t>
  </si>
  <si>
    <t>p10-travell-at-Bu-1</t>
  </si>
  <si>
    <t>p10-travell-ip-Bu-1</t>
  </si>
  <si>
    <t>p10-travell-at-Ta-1</t>
  </si>
  <si>
    <t>p10-travell-rh-Ta-1</t>
  </si>
  <si>
    <t>p10-travell-at-Is-Ks</t>
  </si>
  <si>
    <t xml:space="preserve">Kfar Saba </t>
  </si>
  <si>
    <t>p10-travell-ip-Is-Ks</t>
  </si>
  <si>
    <t>p10-travell-rh-Is-Ks</t>
  </si>
  <si>
    <t>p10-travell-rr-Is-Ks</t>
  </si>
  <si>
    <t>p10-travell-jg-Is-Ks</t>
  </si>
  <si>
    <t>p10-travell-1004</t>
  </si>
  <si>
    <t>Tel Aviv yafo Israel</t>
  </si>
  <si>
    <t>p10-travell-2004</t>
  </si>
  <si>
    <t>p10-travell-4004</t>
  </si>
  <si>
    <t>p10-travell-5004</t>
  </si>
  <si>
    <t>p10-travell-1005</t>
  </si>
  <si>
    <t>p10-travell-2005</t>
  </si>
  <si>
    <t>Preparation of various meetings, workshops and seminars; constructing a new evaluation program.</t>
  </si>
  <si>
    <t>Participation and conduction of teams and consortium meetings.</t>
  </si>
  <si>
    <t>Planning and conducting dissemination activities: meetings, conferences, etc.</t>
  </si>
  <si>
    <t>Preparing workshops, launching activities in schools, preparing team/consortium meetings</t>
  </si>
  <si>
    <t>Preparation of and participation in meetings, conferences and other dissemination activities.</t>
  </si>
  <si>
    <t>Preparing workshops and meetings of Israeli team and abroad</t>
  </si>
  <si>
    <t>Participation and conduction of meetings and other dissemination activities.</t>
  </si>
  <si>
    <t>Work and meetings in schools; creating communi-ties of beginning teachers; prep. team meetings.</t>
  </si>
  <si>
    <t>Participation in conferences and other diss. activ.</t>
  </si>
  <si>
    <t>Proteach national conference in Kaye College</t>
  </si>
  <si>
    <t>Participation in team and project meetings, conducting several sections; leading own team in discussions.</t>
  </si>
  <si>
    <t>Start up administration for the project</t>
  </si>
  <si>
    <t>Prep. for Tallinn and Tel-Aviv meetings; VaKE as a mentoring teaching technique.</t>
  </si>
  <si>
    <t>Follow up work Exeter. Prep. For workshop in Israel in November.</t>
  </si>
  <si>
    <t>WDManager</t>
  </si>
  <si>
    <t xml:space="preserve">Preparation,management jobs, contact with policy makers, dissemination plan, coordinating MIT, </t>
  </si>
  <si>
    <t>Curriculum design; contact with authorities for cooperation in the project.</t>
  </si>
  <si>
    <t>Work on quality criteria and standards.</t>
  </si>
  <si>
    <t>Participation in dissemination activities</t>
  </si>
  <si>
    <t>Team coordination; reporting.</t>
  </si>
  <si>
    <t>WDTeacher</t>
  </si>
  <si>
    <t>teaching and training, curiculum sylabi, dussimination activities.</t>
  </si>
  <si>
    <t>Trainin units for teachers; preparation of workshops.</t>
  </si>
  <si>
    <t>Workshop on quality mentoring, shared by novice teachers' tutors and policymakers.</t>
  </si>
  <si>
    <t>WDAdministraion</t>
  </si>
  <si>
    <t>coordinating, preparing avtivites, congress, meetines, school vusitinge, evaluating</t>
  </si>
  <si>
    <t>WDIHAB</t>
  </si>
  <si>
    <t>Establishing MIT and launching its activities.</t>
  </si>
  <si>
    <t>Coordinating MIT work; contact with policymakers</t>
  </si>
  <si>
    <t>2 laptops DELL INSPIRON, 3 tablets ASUS Z301ML, 1 laser printer EPSON, 1 combined printer SAMSUNG 2670, 1 projector EPSON EB S04, 1 Canon camera EOS 1300B - all as detailed in invoice</t>
  </si>
  <si>
    <t>WD55</t>
  </si>
  <si>
    <t>sub005</t>
  </si>
  <si>
    <t>sub006</t>
  </si>
  <si>
    <t>Own resources</t>
  </si>
  <si>
    <t>Staff for the preparation of workshops</t>
  </si>
  <si>
    <t>Photocopies, printing and other admin costs (proj. salaries handling)</t>
  </si>
  <si>
    <t>Institution's own resources</t>
  </si>
  <si>
    <t>Supporing &amp; complementing the work on project’s actions (participating in meetings, workshops, training sessions, etc.)</t>
  </si>
  <si>
    <t xml:space="preserve">Completion of travel costs - plane tickets, insurance  etc.
</t>
  </si>
  <si>
    <t>Photocopies, printing, etc.</t>
  </si>
  <si>
    <t xml:space="preserve">48 days worked in the period between November 2016  and April 2017 </t>
  </si>
  <si>
    <t>provision of rooms, facilities and equipment to support the project</t>
  </si>
  <si>
    <t>Complementing the research input from the University of Exeter as well as ensuring the appropriateness of the teaching and training elements and, if necessary, helping to deliver these. Approximately 26 days at 214 Euros/day, which will be evidenced at actual costs to Exeter.</t>
  </si>
  <si>
    <t>Needed for the activities in Exeter for staff and students, and also for dissemination events to be held at the University.</t>
  </si>
  <si>
    <t>preparation training, seminar</t>
  </si>
  <si>
    <t>Institute's resources</t>
  </si>
  <si>
    <t xml:space="preserve">indirect costs for the university to implement the program  
</t>
  </si>
  <si>
    <t>Personal volunteer work</t>
  </si>
  <si>
    <t>Preparation and follow-up trips to Tallin and Tel Aviv, diverse organization of content for presentations;</t>
  </si>
  <si>
    <t>TS-Gabriela-T-0418-1019</t>
  </si>
  <si>
    <t xml:space="preserve"> Developing the workshop on Empathy in the Induction stage as a tool for teacher training  </t>
  </si>
  <si>
    <t>Managing the final seminar in Kibbutzim College of Education in mid –September</t>
  </si>
  <si>
    <t xml:space="preserve">. Participating in Kaye College seminar
. Summarizing the assessment/ research conclusions
 Analyzing the second phase of the assessment/ research data
</t>
  </si>
  <si>
    <t>Participation in the Salzburg seminar including organizing the Empathy workshop; Participating in Kaye College seminar</t>
  </si>
  <si>
    <t>TS-Rinat-M-0718-0719</t>
  </si>
  <si>
    <t xml:space="preserve"> Work plan and event calendar</t>
  </si>
  <si>
    <t xml:space="preserve"> Designing the research groups</t>
  </si>
  <si>
    <t xml:space="preserve">Dissemination activities in the College
</t>
  </si>
  <si>
    <t>Preparing the Salzburg meeting</t>
  </si>
  <si>
    <t>ST-Rivi -T-0418-0819</t>
  </si>
  <si>
    <t xml:space="preserve">Participating in the professional conference on teachers induction programs 
Participation in the Salzburg seminar including organizing the Empathy workshop
</t>
  </si>
  <si>
    <t>TS-Rivi -T-0418-0819</t>
  </si>
  <si>
    <t xml:space="preserve">Participating in Kaye College seminar
Collecting data for the assessment and research procedures
</t>
  </si>
  <si>
    <t xml:space="preserve">Building the MITs concepts ; Building the MITs concepts - continued
</t>
  </si>
  <si>
    <t xml:space="preserve">Analysing the assessment/ research data
Summarizing the assessment/ research conclusions
Analyzing the second phase of the assessment/ research data;
Participation in the Salzburg seminar including organizing the Empathy workshop
Instruction at the MIT meetings, Meeting with the project board and planning the on going activities and curriculum program 
</t>
  </si>
  <si>
    <t>TS-Rivi -A-0318-0919</t>
  </si>
  <si>
    <t>Following the workplaces implementation</t>
  </si>
  <si>
    <t>TS-Michal-T-0418-0819</t>
  </si>
  <si>
    <t>Michal Keren</t>
  </si>
  <si>
    <t xml:space="preserve">Collecting data for the assessment and research procedures; Analyzing the second phase of the assessment/ research data
Summarizing the assessment/ research conclusions
</t>
  </si>
  <si>
    <t xml:space="preserve">Participation in the Salzburg seminar including organizing the Empathy workshop
Participating in Kaye College seminar
</t>
  </si>
  <si>
    <t xml:space="preserve">Designing the rationale ideas of the final seminar in Kibbutzim College of Education in mid –September
Participation in the Salzburg seminar including organizing the Empathy workshop
</t>
  </si>
  <si>
    <t>ST-Galit-T-1018-0819</t>
  </si>
  <si>
    <t>Galit Shabtay</t>
  </si>
  <si>
    <t xml:space="preserve"> Instruction at the MIT meetings</t>
  </si>
  <si>
    <t xml:space="preserve">Analyzing the assessment/ research data; Analyzing the second phase of the assessment/ research data;
Summarizing the assessment/ research conclusions
</t>
  </si>
  <si>
    <t xml:space="preserve">Participating in Kaye College seminar; Participation in the Salzburg seminar including organizing the Empathy workshop;
Participating in the professional conference on teachers induction programs and presenting the KCE's MIT's.
</t>
  </si>
  <si>
    <t>Participation in the Salzburg seminar including organizing the Empathy workshop;</t>
  </si>
  <si>
    <t>TS-Raul-M-0318-1019</t>
  </si>
  <si>
    <t xml:space="preserve">Several tasks related to the preparation of Exeter project meetings - agenda, managerial parts, and discussions, summary.  
Guiding partners and working on the preparation of the project's mid-term (Progress) report.
Final work with partners and auditors for the completion of 1st audit round;
Travel and stay budgets and implications and reporting and financial management in general.;
Launching audit work.;
Responding to mid-term report P.O.'s reactions. Working in collaboration with auditors and co-partners for the supply of requested material for 1st audit round.;
Working in collaboration with auditors and co-partners for the supply of requested material for 1st audit round.
Correspondence with Project Officer on several current managerial issues;
Several tasks related to the preparation of Salzburg project meetings.;
Final work with partners and auditors for the completion of 1st audit round. ;
Correspondence with Project Officer on several current managerial issues;
Guiding and supporting partners toward the preparation of the final report: reminding cost eligibility rules, lessons from reporting material to auditors, etc.
Preparation of final report. Second and final audit round, in collaboration with auditors and partners.
Several managerial issues, including the discussion (internal and with P.O.) related to the necessarily partial use of the partners' 
</t>
  </si>
  <si>
    <t>Salzburg, Austria</t>
  </si>
  <si>
    <t>Noa Gouri</t>
  </si>
  <si>
    <t>Lily Glasner</t>
  </si>
  <si>
    <t>Orly Melamed</t>
  </si>
  <si>
    <t>Irit Numa</t>
  </si>
  <si>
    <t>Naomi Sadan</t>
  </si>
  <si>
    <t>Orit Shelach</t>
  </si>
  <si>
    <t>Smadar Oz Attar</t>
  </si>
  <si>
    <t>Eilat Toker</t>
  </si>
  <si>
    <t>Michal Levi Keren</t>
  </si>
  <si>
    <t>Sachnin, Israel</t>
  </si>
  <si>
    <t>Zichron Yaakov</t>
  </si>
  <si>
    <t>Orly Laniado</t>
  </si>
  <si>
    <t>Shifra Sason</t>
  </si>
  <si>
    <t>Shevey Guvrin</t>
  </si>
  <si>
    <t>Zichron Yaakov, Israel</t>
  </si>
  <si>
    <t>sub007</t>
  </si>
  <si>
    <t>sub008</t>
  </si>
  <si>
    <t>sub009</t>
  </si>
  <si>
    <t>sub010</t>
  </si>
  <si>
    <t>Auditor fees</t>
  </si>
  <si>
    <t>Avisar Borochov</t>
  </si>
  <si>
    <t>sub011</t>
  </si>
  <si>
    <t>sub012</t>
  </si>
  <si>
    <t>P02_STAFF_R_12</t>
  </si>
  <si>
    <t>Reuma De-Groot</t>
  </si>
  <si>
    <t>Supp. work for final report. Data collection.</t>
  </si>
  <si>
    <t>QA assistance. Preparing material for presentation in seminars.</t>
  </si>
  <si>
    <t>Admin. work in coordination activities, etc.</t>
  </si>
  <si>
    <t>P02_STAFF_R_13</t>
  </si>
  <si>
    <t>Coord. preparation work in schools and updating MIT curricula.</t>
  </si>
  <si>
    <t>Coordinating data collection on work done. Communicating with experts in teacher induction in Israel and abroad to enrich syllabi and curriclum.</t>
  </si>
  <si>
    <t>Managing the evaluation forms and plans. Coord. QA workshops. Coord. QA and evaluation rep.</t>
  </si>
  <si>
    <t>Supporting the dissemination of the MIT model in Israel. Contact with the Ministry of Education and other policymakers and stakeholders.</t>
  </si>
  <si>
    <t>Coordinating and managing all Proteach project's activities of the national teams and their interaction with the EU co-partners; etc/</t>
  </si>
  <si>
    <t>P02_STAFF_R_14</t>
  </si>
  <si>
    <t>Discussing with teachers, mentors, school coord. and student-teachers the MIT idea. Templates for final reports. Reviewing data from partners re: arrangements to start MITs.</t>
  </si>
  <si>
    <t>Reviewing MIT curriculum and sylabi in HEIs. Reviewing data from all partners on work done, also during wkshps in Zichron Yaakov. Contrib. to the development of the local MIT model in Kaye seminar in Beer Sheva.</t>
  </si>
  <si>
    <t>Discussing the rep. on eval. and QA for the planned meeting in Zichron Yaakov. Reviewing/discussing the rep. on QA and eval. for last year of the proj.</t>
  </si>
  <si>
    <t>Presenting project's advance and results to external stakeholders. Disseminating the MITs model. Exchanging views with stakeholders to support the sustainability of the model in Israel.</t>
  </si>
  <si>
    <t>Managerial tasks to ensure that work of teachers and mentors in MITs is based on evaluation criteria. Managing/coord. project's activities for final rep.</t>
  </si>
  <si>
    <t>P02_STAFF_S_6</t>
  </si>
  <si>
    <t>Sara Ziv</t>
  </si>
  <si>
    <t>Supporting the evaluation team in the preparation of evaluation forms</t>
  </si>
  <si>
    <t>Guiding team in workplan discussions and in devising central components of proj. meetings (local-Israeli and international).</t>
  </si>
  <si>
    <t>Based on deep acquaintance with key players in the Israely education arena, contrib. to devising ways to communicate accum. knowledge to policymakers/stakeholders</t>
  </si>
  <si>
    <t>P02_STAFF_SH_4</t>
  </si>
  <si>
    <t>Designing Proteach website and functioning, and participating in all website-related tasks.</t>
  </si>
  <si>
    <t>Supporting coord. team in all managerial tasks.</t>
  </si>
  <si>
    <t>Supporting data collection for dissem/exploitation.</t>
  </si>
  <si>
    <t>Administrative support to the coordination team.</t>
  </si>
  <si>
    <t>P02_STAFF_L_1</t>
  </si>
  <si>
    <t>Liat Uliel</t>
  </si>
  <si>
    <t>Preparing material related to the Academy-Classroom initiative of the M. of Education.</t>
  </si>
  <si>
    <t>Contributing to QA/QC work in related to Academy-Classroom in the context of MIT</t>
  </si>
  <si>
    <t>Elaborating on possibilities for exploitation and sustainability based on the central role of the Academy-Classroom initiative.</t>
  </si>
  <si>
    <t>P02_STAFF_O_12</t>
  </si>
  <si>
    <t>Oded Mcdossi</t>
  </si>
  <si>
    <t>Coordinating and communicating issues relevant for evaluation in the project. Monitoring the evaluation process.</t>
  </si>
  <si>
    <t>P02_STAFF_O_13</t>
  </si>
  <si>
    <t>Coordinating contacts with partners re: evaluation. Preparing agenda for presentations in Zichron Yaacov workshops.</t>
  </si>
  <si>
    <t>Confirming, communic. and reporting all relevant issues for evaluation in the project. Monitoring the evaluation process to present preleminary results in Zichron workshop.</t>
  </si>
  <si>
    <t>Contributing and writing the updates of the evaluation program for several project's seminars and workshops. Writing the updates of the eval. program for the final rep.</t>
  </si>
  <si>
    <t>P02_TRAVEL_RD_ZY_1</t>
  </si>
  <si>
    <t>Zichron Yaacov, Israel</t>
  </si>
  <si>
    <t>P02_TRAVEL_OM_BS_1</t>
  </si>
  <si>
    <t>Beer Sheva, Israel</t>
  </si>
  <si>
    <t>P02_TRAVEL_RD_BS_1</t>
  </si>
  <si>
    <t>P02_TRAVEL_SS_BS_1</t>
  </si>
  <si>
    <t>P02_TRAVEL_RD_KS_1</t>
  </si>
  <si>
    <t>P02_TRAVEL_LO_SALZ_1</t>
  </si>
  <si>
    <t>P02_TRAVEL_RD_SALZ_1</t>
  </si>
  <si>
    <t>P02_TRAVEL_SS_SALZ_1</t>
  </si>
  <si>
    <t>P02_TRAVEL_TL_SALZ_1</t>
  </si>
  <si>
    <t>Tirtza Levin</t>
  </si>
  <si>
    <t>P02_TRAVEL_RD_HO_1</t>
  </si>
  <si>
    <t>P02_TRAVEL_RD_HA_1</t>
  </si>
  <si>
    <t>P02_TRAVEL_RD_HA_2</t>
  </si>
  <si>
    <t>P02_TRAVEL_RD_SA_1</t>
  </si>
  <si>
    <t>Sakhnin, Israel</t>
  </si>
  <si>
    <t>P02_TRAVEL_RD_KS_2</t>
  </si>
  <si>
    <t>Eval - Advance payment and docs</t>
  </si>
  <si>
    <t>Advance payment for the subcontracted external evaluation work.</t>
  </si>
  <si>
    <t>Dr. Barbara Rosenstein</t>
  </si>
  <si>
    <t>Eval - First payment</t>
  </si>
  <si>
    <t>First payment for the subcontracted external evaluation work.</t>
  </si>
  <si>
    <t>Eval - Final payment</t>
  </si>
  <si>
    <t>Second and last payment for the subcontracted external evaluation work, net of the advance paid at the beginning.</t>
  </si>
  <si>
    <t>P03_STAFF_LMB_6</t>
  </si>
  <si>
    <t>Development of  presentation for  the "KIBUTZIM"  conference  together with Orit Dahan and Israeli Pro Teach  partners.
Development of materials relating to issues of values which were  used as Guidelines for Discussion Circles in MIT
Development   of materials for the International Conference  in EXETER with  Orit Dahan and Israeli Pro Teach  partners</t>
  </si>
  <si>
    <t>P03_STAFF_DO_6(T)</t>
  </si>
  <si>
    <t xml:space="preserve">Documentation of MIT meetings and interviewing MIT members </t>
  </si>
  <si>
    <t>Development of distribution materials,up to date working procedurs and ways for data collecting to new modulla which operated as pilot this year at the high school teacher’s education program.</t>
  </si>
  <si>
    <t>P03_STAFF_DO_6(M)</t>
  </si>
  <si>
    <t>Management of Beit Berl team workshops based on activities done in EXETER conference</t>
  </si>
  <si>
    <t>Development of Beit Berl   team activities in EXETER</t>
  </si>
  <si>
    <t>Management of Beit Berl team workshops based on activities done in EXETER  
and management of Dissemination Meetings within College Units</t>
  </si>
  <si>
    <t>P03_STAFF_CR_5(T)</t>
  </si>
  <si>
    <t>Management of overview of working at Beit Berl team, management of MIT registration pocedures at Beit Berl office and management of data collecting relevant to a new medulla with as pilot this year.</t>
  </si>
  <si>
    <t>Developing of Distribution materials</t>
  </si>
  <si>
    <t>P03_STAFF_BUI_2</t>
  </si>
  <si>
    <t xml:space="preserve"> development of a presentatin based on  Processing the documentation of MIT documentation received in relation to Good Examples at the end of the second year with Orit Dahan and Rimona Cohen.</t>
  </si>
  <si>
    <t>P03_STAFF_CR_6(T)</t>
  </si>
  <si>
    <t xml:space="preserve">Development of the MIT program for the third year , based on documentation reflecting the present growth  AND ofpresentation of program for the third year </t>
  </si>
  <si>
    <t>manegemet of the program for the third MIT  year and managing logistic arrangements and suitable preparations for a meeting in November at Kay College in Be'er Sheva</t>
  </si>
  <si>
    <t>P03_STAFF_LMB_7</t>
  </si>
  <si>
    <t>Preparation with college and MIT partners for July meeting taken place in Beit Daniel, Zikron Yaakov together with Orit Dahan and Rimona Cohen</t>
  </si>
  <si>
    <t>Development of the program for the third year Development of the MIT program for the third year , based on documentation reflecting the present growth</t>
  </si>
  <si>
    <t>Manegemetn of the program for the third MIT  year</t>
  </si>
  <si>
    <t>P03_STAFF_DO_7(T)</t>
  </si>
  <si>
    <t xml:space="preserve"> Suitable preparations with college and MIT partners for July  and November meetings </t>
  </si>
  <si>
    <t xml:space="preserve">Development of staff programm for the third year </t>
  </si>
  <si>
    <t>Manegemet of the program for the third MIT year</t>
  </si>
  <si>
    <t>P03_STAFF_DO_7(M)</t>
  </si>
  <si>
    <t>Appropriate preparations with MIT partners for the July meeting at Beit Daniel in Zichron Yaakov and  for a meeting in November at K College in Be'er Sheva with Rimona Cohen</t>
  </si>
  <si>
    <t>Developing a team program for the third year</t>
  </si>
  <si>
    <t>P03_STAFF_CR_5(M)</t>
  </si>
  <si>
    <t xml:space="preserve"> Managing logistic arrangements and suitable preparations with college and MIT partners for July meeting taken place in Beit Daniel,  and for a meeting in November at Kay College in Be'er Sheva with Orit Dahan.</t>
  </si>
  <si>
    <t>Development of staff programm for the third year</t>
  </si>
  <si>
    <t>P03_STAFF_DI_1(T)</t>
  </si>
  <si>
    <t>Development and improvement the course which was integrated at the college curriculum based on MIT concepts   
and development a presentation of the course which was integrated at the college curriculum based on MIT concepts with Ludmir Maram Belrose and Orit Dahan</t>
  </si>
  <si>
    <t>P03_STAFF_BPO_2</t>
  </si>
  <si>
    <t>Development of the MIT program for the third year , based on documentation reflecting the present growth</t>
  </si>
  <si>
    <t>P03_SATFF_CR_6(M)</t>
  </si>
  <si>
    <t>Logistic arrangements and suitable preparations for Salzburg conference with Orit Dahan. Development and exploring mentoring models with the project members</t>
  </si>
  <si>
    <t>P03_STAFF_CR_7(T)</t>
  </si>
  <si>
    <t>management of a presentation that explores a new pre - school MIT for the project members with Molly Leibovitch and Hava Mizrachil. Processing the documentation of MIT and evaluation of the data received in relation to Good examples (6 case studies).</t>
  </si>
  <si>
    <t>P03_STAFF_DO_8(M)</t>
  </si>
  <si>
    <t>Managing logistic arrangements and suitable preparations for Salzburg conference with Rimona Cohen.  Development and Exploring mentoring models with the project members.</t>
  </si>
  <si>
    <t>P03_STAFF_DO_8(T)</t>
  </si>
  <si>
    <t>development of theoretical literature and practical data that explores mentoring models in MIT for the project</t>
  </si>
  <si>
    <t>Processing the documentation of MIT and evaluation of the data received in relation to Good examples (6 case studies)</t>
  </si>
  <si>
    <t>P03_STAFF_HM_1</t>
  </si>
  <si>
    <t>Hava Mizrachil</t>
  </si>
  <si>
    <t>Development a presentation that explores a new pre - school MIT for the project members with Rimona Cohen and Molly Leibovitch</t>
  </si>
  <si>
    <t>P03_STAFF_BUI_3</t>
  </si>
  <si>
    <t>Processing the documentation of MIT development of  6 case studies in relation to Good examples with Beit Berl MIT team.</t>
  </si>
  <si>
    <t>P03_STAFF_LMB_8</t>
  </si>
  <si>
    <t>Processing the documentation of MIT and evaluation of the data received in relation to Good examples (6 case studies) and   continuing the development the course which was integrated at the college curriculum based on MIT concepts</t>
  </si>
  <si>
    <t>P03_STAFF_SAH_1</t>
  </si>
  <si>
    <t>Sarit Hindy</t>
  </si>
  <si>
    <t>Budget management and control, administrative travel authorization and report</t>
  </si>
  <si>
    <t>Staff salaries, preparation of documents and reports, prepertion the project documents, a collection of documents and travel  for a conference in Zuchron Ya'akov.</t>
  </si>
  <si>
    <t>P03_STAFF_BUI_4</t>
  </si>
  <si>
    <t>Summarizing and sharing my documentation and reflections from Salzburg Pro Teach meetings, development of  6 case studies in relation to Good examples with Beit Berl MIT team.</t>
  </si>
  <si>
    <t>P03_STAFF_CR_7(M)</t>
  </si>
  <si>
    <t>Managing with college and MIT partners for April conference at Kay College. Organizing meeting in relation to our on-going duties and research
 taken place in Beit Berl, together with Orit Dahan</t>
  </si>
  <si>
    <t>P03_STAFF_CR_8(T)</t>
  </si>
  <si>
    <t>Summarizing and processing documentation and reflections from Salzburg Pro Teach meetings, Development  and monitoring of activities, based on Salzburg Pro Teach meetings and workshops</t>
  </si>
  <si>
    <t xml:space="preserve">P03_STAFF_DO_9(M) </t>
  </si>
  <si>
    <t>Orgenizing Meetings inrelation to our on going duties and research,  managing with college and MIT partners for April conference at Kay College</t>
  </si>
  <si>
    <t>P03_STAFF_DO_9(T)</t>
  </si>
  <si>
    <t>Development  and monitoring of activities, based on Salzburg Pro Teach meetings and workshops , summarizing and sharing documentation and reflections from Salzburg ProTeach meetings</t>
  </si>
  <si>
    <t>Maneging the preparation for Kay Proteach Presentation</t>
  </si>
  <si>
    <t>P03_STAFF_HM_2</t>
  </si>
  <si>
    <t>Summarizing and sharing documentation and reflections from Salzburg ProTeach meetings</t>
  </si>
  <si>
    <t>Devalopment of activities for pre-school MIT based on Salzburg ProTeach meetings and workshops.</t>
  </si>
  <si>
    <t>P03_STAFF_LM_2</t>
  </si>
  <si>
    <t>Summarizing and sharing documentation and reflections from Salzburg ProTeach meetings, devalopment of activities for pre-school MIT based on Salzburg ProTeach meetings and workshops.</t>
  </si>
  <si>
    <t>P03_STAFF_LMB_9</t>
  </si>
  <si>
    <t>Summarizing and sharing documentation and reflections from Salzburg ProTeach meetings, devalopment of activities for High school MIT based on Salzburg ProTeach meetings and workshops.</t>
  </si>
  <si>
    <t>P03_STAFF_SAH_2</t>
  </si>
  <si>
    <t>Budget management and administrative reports, salaries for employees and collecting travel documents for a conference in Salzburg</t>
  </si>
  <si>
    <t>P03_STAFF_CR_8(M)</t>
  </si>
  <si>
    <t>Preparation guidelines for a discussion about the quality of MIT mentors at their team meeting with Belly ludmir Maram</t>
  </si>
  <si>
    <t>Organizing and documenting meetings in relation to our on-going duties and research taken place in Beit Berl, together with Orit Dahan.</t>
  </si>
  <si>
    <t>P03_STAFF_CR_9(T)</t>
  </si>
  <si>
    <t>Managing the team work in order to prepare presentations with college and MIT partners for June conference at Mofet Institute; starting to manage a meeting to summarize the project with the college president</t>
  </si>
  <si>
    <t>P03_STAFF_DO_10(M)</t>
  </si>
  <si>
    <t>Managing logistic arrangements and suitable preparations with college and MIT partners for Proteach evaluation activities at Hadasim MIT with Belly ludmir Maram</t>
  </si>
  <si>
    <t>Organizing and documenting meetings in relation to our on-going duties and research taken place in Beit Berl, together with rimona Cohen.</t>
  </si>
  <si>
    <t>P03_STAFF_DO_10(T)</t>
  </si>
  <si>
    <t>Preparation of data relating to Proteach research</t>
  </si>
  <si>
    <t>Development presentation with college and MIT partners for June conference at Mofet Institute</t>
  </si>
  <si>
    <t>P03_STAFF_HM_3</t>
  </si>
  <si>
    <t>Development of a module relating to pre-school MIT and  development a presentations with college and MIT partners for June conference at Mofet Institute with Rimona Cohen</t>
  </si>
  <si>
    <t>P03_STAFF_LMB_10</t>
  </si>
  <si>
    <t>Managing logistic arrangements and suitable preparations with college and MIT partners for Proteach evaluation activities at Hadasim MIT with Orit Dahan</t>
  </si>
  <si>
    <t>P03_STAFF_SAH_3</t>
  </si>
  <si>
    <t>Budget management and control, staff salaries,  and preparation of documents</t>
  </si>
  <si>
    <t>P03_STAFF_SAH_4</t>
  </si>
  <si>
    <t>Budget management and administrative reports,  Staff salaries and preparing reports for the completion of the project</t>
  </si>
  <si>
    <t>P03_STAFF_HM_4</t>
  </si>
  <si>
    <t>Conceptualizing and Summarizing Ideas and principles relating to pre-school MIT with Dr. Cohen, Dr. Dahan and Ludmir Maram Belly
Conceptualizing and Summarizing Ideas and principles relating to pre-school MIT with  Pre School Mentors</t>
  </si>
  <si>
    <t>P03_STAFF_LMB_11</t>
  </si>
  <si>
    <t xml:space="preserve">Management of   MIT Team work relating to next year activities based on lessons learned this year with Orit Dahan </t>
  </si>
  <si>
    <t>P03_STAFF_DO_11(T)</t>
  </si>
  <si>
    <t>Conceptualizing and Summarizing Ideas and principles relating to High -school MIT with Ludmir Maram Belly
Conceptualizing and Summarizing Ideas and principles relating to pre -school MIT with Ludmir Maram Belly, Dr. Cohen and Hava Mizrachil</t>
  </si>
  <si>
    <t>P03_STAFF_DO_11(M)</t>
  </si>
  <si>
    <t xml:space="preserve">Management of Beit Berl Team work relating to the Vake Model with Salzburg team at their visit in Israel </t>
  </si>
  <si>
    <t xml:space="preserve">P03_STAFF_CR_10(T)      </t>
  </si>
  <si>
    <t>teacher/Trainer/Researcher</t>
  </si>
  <si>
    <t>Conceptualizing and Summarizing Ideas and principles relating to pre-school MIT with Hava Mizrachill</t>
  </si>
  <si>
    <t>P03_STAFF_CR_9(M)</t>
  </si>
  <si>
    <t>Conceptualizing and Summarizing Ideas and principles relating to the quality of MIT together with Dr. Dahan and Dr. ben Uri</t>
  </si>
  <si>
    <t xml:space="preserve">P03_STAFF_BUI_5     </t>
  </si>
  <si>
    <t>Reflecting and Summarizing Ideas and principles relating to Vake Model with Salzburg team at their visit in Israel with Ludmir Maram Belly, Dr. Dahan and Dr. Cohen and Summarizing Ideas and principles relating to Good Examples at the MIT</t>
  </si>
  <si>
    <t>P03_STAFF_BUI_6</t>
  </si>
  <si>
    <t xml:space="preserve">Summarizing &amp; monitoring the texts quality - the research about Good Examples based on MIT documentation </t>
  </si>
  <si>
    <t>P03_STAFF_CR_10(M)</t>
  </si>
  <si>
    <t xml:space="preserve">Organizing with college and MIT partners the Proteach celebration of the end of the project with Orit Dahan </t>
  </si>
  <si>
    <t>P03_STAFF_CR_11(T)</t>
  </si>
  <si>
    <t>Preparing and monitoring MITs activities for September conference with Ludmir Maram Belly and Orit Dahan</t>
  </si>
  <si>
    <t>P03_STAFF_DO_12(M)</t>
  </si>
  <si>
    <t>Organizing with college and MIT partners the Proteach celebration of the end of the project   with Rimona Cohen</t>
  </si>
  <si>
    <t>P03_STAFF_DO_12(T)</t>
  </si>
  <si>
    <t>Management the MITs activities for September conference
with Ludmir Maram Belly and Dr. Cohen</t>
  </si>
  <si>
    <t>P03_STAFF_HM_5</t>
  </si>
  <si>
    <t xml:space="preserve">Development and preparation of Beit Berl pre-school MIT Team work </t>
  </si>
  <si>
    <t>Presentations for September conference in Israel</t>
  </si>
  <si>
    <t>P03_STAFF_LMB_12</t>
  </si>
  <si>
    <t xml:space="preserve">Development presentations of Beit Berl high school MIT Team work for September conference </t>
  </si>
  <si>
    <t>P03_STAFF_SAH_5</t>
  </si>
  <si>
    <t>Budget management and control, administrative report. 
Preparing the project for closing.</t>
  </si>
  <si>
    <t>P03_TRAVEL_LMB_IS_7</t>
  </si>
  <si>
    <t>Israel- Zikron Ya'akov</t>
  </si>
  <si>
    <t>P03_TRAVEL_ML_IS_1</t>
  </si>
  <si>
    <t>P03_TRAVEL_BPO_IS_1</t>
  </si>
  <si>
    <t>Ben Porat Osnat</t>
  </si>
  <si>
    <t>P03_TRAVEL_CR_IS_5</t>
  </si>
  <si>
    <t>P03_TRAVEL_BUI_IS_1</t>
  </si>
  <si>
    <t>Israel-be'er sheva</t>
  </si>
  <si>
    <t>P03_TRAVEL_CR_IS_6</t>
  </si>
  <si>
    <t>P03_TRAVEL_DI_IS_1</t>
  </si>
  <si>
    <t>P03_TRAVEL_DO_IS_8</t>
  </si>
  <si>
    <t>P03_TRAVEL_LMB_IS_8</t>
  </si>
  <si>
    <t>P03_TRAVEL_LMB_SA_4</t>
  </si>
  <si>
    <t>Austria- Salzburg</t>
  </si>
  <si>
    <t>P03_TRAVEL_DI_SA_2</t>
  </si>
  <si>
    <t>P03_TRAVEL_CR_SA_3</t>
  </si>
  <si>
    <t>P03_TRAVEL_LM_SA_2</t>
  </si>
  <si>
    <t>P03_TRAVEL_BUI_SA_1</t>
  </si>
  <si>
    <t>P03_TRAVEL_HM_SA_1</t>
  </si>
  <si>
    <t>Mizrachil Hava</t>
  </si>
  <si>
    <t>P03_TRAVEL_DO_SA_4</t>
  </si>
  <si>
    <t>P03_P03_TRAVEL_BPO_IS_2</t>
  </si>
  <si>
    <t>P03_P03_TRAVEL_LM_IS_1</t>
  </si>
  <si>
    <t>P03_P03_TRAVEL_BPO_SA_1</t>
  </si>
  <si>
    <t>P03_TRAVEL_DI_IS_2</t>
  </si>
  <si>
    <t>P03_TRAVEL_DO_IS_9</t>
  </si>
  <si>
    <t>P03_TRAVEL_HM_IS_1</t>
  </si>
  <si>
    <t>P03_TRAVEL_CR_IS_7</t>
  </si>
  <si>
    <t>P03_TRAVEL_LMB_IS_9</t>
  </si>
  <si>
    <t>P03_TRAVEL_DO_IS_10</t>
  </si>
  <si>
    <t>P03_P03_TRAVEL_LM_2</t>
  </si>
  <si>
    <t>P03_TRAVEL_CR_IS_8</t>
  </si>
  <si>
    <t>P03_TRAVEL_DI_IS_3</t>
  </si>
  <si>
    <t>P03_TRAVEL_HM_IS_2</t>
  </si>
  <si>
    <t>P03_TRAVEL_HAS_IS_1</t>
  </si>
  <si>
    <t>P03_TRAVEL_LMB_IS_10</t>
  </si>
  <si>
    <t>Photography and video editing</t>
  </si>
  <si>
    <t>Leo Tana</t>
  </si>
  <si>
    <t>KH16</t>
  </si>
  <si>
    <t xml:space="preserve">The work was devoted to managing the project, writing documents, meeting policy makers and visiting in the project's locations. During the last weeks a lot of work has been devoted to summarizing the projects and writing regarding Kaye's working packages. </t>
  </si>
  <si>
    <t>EI3</t>
  </si>
  <si>
    <t xml:space="preserve">The work was devoted to the work at El Hozial school, in which the MIT is carrierd out: group meetings, steering cometee meetings, meeting with the school principal and the school counselor, writing reports and summerizing documents. </t>
  </si>
  <si>
    <t>GD18</t>
  </si>
  <si>
    <t xml:space="preserve">The work was focused on the varous aspects of the work in Mekif Vav:group meetings, steering cometee meetings, meeting with the school principal and the school counselor, writing reports and summerizing documents.  </t>
  </si>
  <si>
    <t>HH1</t>
  </si>
  <si>
    <t>Hoasla Huaida</t>
  </si>
  <si>
    <t>My work is in the local - MIT. I had to carry out meetings with school principals, policymakers, to plan and implement local ceremonies, to monitor the moderators' work and to document and summarize the work. I also had to visit schools and to help each school to create a school vision and an induction  program.</t>
  </si>
  <si>
    <t>KH17</t>
  </si>
  <si>
    <t>The end of the year tasks were devoted to finnal reports, end of the year meetings, dussamination reports and so on. Also to building a community of beginning teachers in the negev region.</t>
  </si>
  <si>
    <t>EI4</t>
  </si>
  <si>
    <t>This period of time was devoted to finnal meetings, writting reports and end year tsks.</t>
  </si>
  <si>
    <t>GD19</t>
  </si>
  <si>
    <t>This period of time reflect the work thet was devoted to the end of the year tasks, mostly writting reports.</t>
  </si>
  <si>
    <t>HH2</t>
  </si>
  <si>
    <t>The work in Lakiya require meetings in all the schools and with policy makers. We devoted time to the tasks of the end of the year and to finnal reports.</t>
  </si>
  <si>
    <t>KH10</t>
  </si>
  <si>
    <t>Vienna, Austria</t>
  </si>
  <si>
    <t>GD5</t>
  </si>
  <si>
    <t>BD3</t>
  </si>
  <si>
    <t>Hoashle Huaida</t>
  </si>
  <si>
    <t>YS1</t>
  </si>
  <si>
    <t>Salfati Kohen Yehudit</t>
  </si>
  <si>
    <t>LM1</t>
  </si>
  <si>
    <t>Mashal Lama</t>
  </si>
  <si>
    <t>VI2</t>
  </si>
  <si>
    <t>KA3</t>
  </si>
  <si>
    <t>BB4</t>
  </si>
  <si>
    <t>GD6</t>
  </si>
  <si>
    <t>BD4</t>
  </si>
  <si>
    <t>HH3</t>
  </si>
  <si>
    <t>P05_Staff_MS_3</t>
  </si>
  <si>
    <t>Documentation and preparation for the presentation  for the meeting in Exeter///Permanent comunication with all partners in order to keep track of the implementation of trainings, workshops and meetings in MIT and give feedback.</t>
  </si>
  <si>
    <t xml:space="preserve">Permanent discussions with Israeli and European partners in order to give support to Israeli partners to implement the means through which beginning teachers' voice can be  amplified in schools and colleges and by policymakers///Documentation and communication with all partners about the implementation of curriculum and sylabi for teachers' </t>
  </si>
  <si>
    <t>Prepararing and holding of a presentation about Proteach project in order to disseminate it to the whole faculty staff, not only team members</t>
  </si>
  <si>
    <t>Documentation and preparation for the presentation/workshop  for the meetings in Beer Sheva and Salzburg///Permanent comunication with all partners in order to keep track of the implementation of trainings, workshops and meetings in MIT and give feedback.</t>
  </si>
  <si>
    <t>Prepararing and holding of a presentation about Proteach project in order to disseminate it to the whole faculty staff, not only team members///Documentation and elaboration of the paper The influence of a course in inclusive education on changing the attitude of teacher students regarding inclusion to be held  at the international conference in Israel in June 2019</t>
  </si>
  <si>
    <t>P05_Staff_EM_2</t>
  </si>
  <si>
    <t>Documentation and preparation for the presentation/workshop  for the meetings in Exeter, Beer Sheva and Salzburg///Permanent comunication with all partners in order to keep track of the implementation of trainings, workshops and meetings in MIT and give feedback.</t>
  </si>
  <si>
    <t>Documentation and elaboration of the paper The influence of a course in inclusive education on changing the attitude of teacher students regarding inclusion to be held  at the international conference in Israel in June 2019///Presenting the paper at the i</t>
  </si>
  <si>
    <t>P05_Staff_SI_1</t>
  </si>
  <si>
    <t>Simona Iftimescu</t>
  </si>
  <si>
    <t>Permanent comunication with all partners in order to keep track of the implementation of trainings, workshops and meetings in MIT and give feedback.</t>
  </si>
  <si>
    <t>Documentation and elaboration of the paper The influence of a course in inclusive education on changing the attitude of teacher students regarding inclusion to be held  at the international conference in Israel in June 2019</t>
  </si>
  <si>
    <t>P05_Staff_MM_1</t>
  </si>
  <si>
    <t>Miruna Miulescu</t>
  </si>
  <si>
    <t>Documentation and elaboration of the paper The influence of a course in inclusive education on changing the attitude of teacher students regarding inclusion to be held  at the international conference in Israel in June 2019///Presenting the paper at the international conference in Israel in June 2019</t>
  </si>
  <si>
    <t>P05_Staff_CD_1</t>
  </si>
  <si>
    <t>Carmen Dobrota</t>
  </si>
  <si>
    <t>P05_Staff_SC_1</t>
  </si>
  <si>
    <t>Simona Constantinescu</t>
  </si>
  <si>
    <t xml:space="preserve">giving support to researchers in elaborating and printing materials </t>
  </si>
  <si>
    <t>P05_Staff_DC_1</t>
  </si>
  <si>
    <t>Diana Chilom</t>
  </si>
  <si>
    <t>P05_Staff_MS_4</t>
  </si>
  <si>
    <t xml:space="preserve">Preparing the presentation for the meeting in Israel///Permanent comunication with all partners </t>
  </si>
  <si>
    <t>Disseminating project results to university staff and other stakeholders</t>
  </si>
  <si>
    <t>P05_Staff_EM_3</t>
  </si>
  <si>
    <t>P05_Staff_SI_2</t>
  </si>
  <si>
    <t>P05_Staff_MM_2</t>
  </si>
  <si>
    <t>P05_Staff_CD_2</t>
  </si>
  <si>
    <t xml:space="preserve">Permanent comunication with all partners </t>
  </si>
  <si>
    <t>P05_Staff_DC_2</t>
  </si>
  <si>
    <t>P05_Travel_EM_IS_2</t>
  </si>
  <si>
    <t>P05_Travel_SI_IS_1</t>
  </si>
  <si>
    <t>P05_Travel_MS_SZ_1</t>
  </si>
  <si>
    <t>P05_Travel_EM_SZ_1</t>
  </si>
  <si>
    <t>P05_Travel_EM_IS_3</t>
  </si>
  <si>
    <t>P05_Travel_MM_IS_1</t>
  </si>
  <si>
    <t>P05_Travel_EM_IS_4</t>
  </si>
  <si>
    <t>P05_Travel_SI_IS_2</t>
  </si>
  <si>
    <t>P6_STAFF_TIMESHEET_KW_1.pdf</t>
  </si>
  <si>
    <t>Preparation for presentation at Centre for Research in Professional Learning Research; Preparation for and attendance at virtual meeting to discuss future steps; Preparation of workshops to be held in Israel with teacher educators, MIT coordinators and novice teachers and Preparation for final ProTeach meeting in Israel.</t>
  </si>
  <si>
    <t>Planning for dissemination workshops in Israel Dec 2018; Preparation for and meeting to discuss impact of project on CPD programmes at Exeter; Leading workshops with teacher educators, MIT coordinators, ministers for education, head teachers and novice teachers and Follow up actions agreed at UK teeam meeting.</t>
  </si>
  <si>
    <t>Contributing to planning the QA process.</t>
  </si>
  <si>
    <t>Leading workshops with teacher educators, MIT coordinators, ministers for education, head teachers and novice teachers.</t>
  </si>
  <si>
    <t>P6_STAFF_TIMESHEET_BS_2</t>
  </si>
  <si>
    <t>Preparation for Exeter ProTeach event and preparation for November event.</t>
  </si>
  <si>
    <t>Meetings and development work; UK team meeting (feedback from Salzberg event and discussion of impact of project on TE programmes at Exeter).</t>
  </si>
  <si>
    <t>Leading workshops with teacher educators, head teachers, MIT coordinators, ministers for education; representatives from HEIs and beginning teachers.</t>
  </si>
  <si>
    <t>P6_STAFF_TIMESHEET_EH_3.pdf</t>
  </si>
  <si>
    <t>Preparation for and attendance at UK project team meeting during project team meeting. Follow up action agreed at UK team meeting.</t>
  </si>
  <si>
    <t>P6_STAFF_TIMESHEET_LH_4B.pdf</t>
  </si>
  <si>
    <t>Travel to Salzberg and preparation for and attendance at project workshops and seminars.</t>
  </si>
  <si>
    <t>Production of materials for ITE professionals, working towards ppt and associated output; Ethics form for research associated with publication (beginning teacher agency in Israel/UK MIT partnerships) and Follow up actions agreed at UK team meeting.</t>
  </si>
  <si>
    <t>Meeting with external assessor.</t>
  </si>
  <si>
    <t>Salzberg project workshops and seminars.</t>
  </si>
  <si>
    <t>P6_STAFF_TIMESHEET_TR_5.pdf</t>
  </si>
  <si>
    <t>Leading seminars and workshops for student teachers from Israel during 2 week study visit and Follow up actions agreed at UK team meeting.</t>
  </si>
  <si>
    <t>P6_STAFF_TIMESHEET_VB_6.pdf</t>
  </si>
  <si>
    <t>Preparation for and attendance at UK project team meeting during project team meeting.</t>
  </si>
  <si>
    <t>P6_STAFF_TIMESHEET_KW_1B.pdf</t>
  </si>
  <si>
    <t>a</t>
  </si>
  <si>
    <t>P6_STAFF_TIMESHEET_BS_2B.pdf</t>
  </si>
  <si>
    <t>P6_TRAVEL_KW_IS_1</t>
  </si>
  <si>
    <t>Exeter, UK</t>
  </si>
  <si>
    <t>Be'er Sheva, Israel</t>
  </si>
  <si>
    <t>P6_TRAVEL_BS_IS_1</t>
  </si>
  <si>
    <t>P6_TRAVEL_KW_IS_2</t>
  </si>
  <si>
    <t>P6_TRAVEL_BS_IS_2</t>
  </si>
  <si>
    <t>P6_TRAVEL_LH_SAL_3</t>
  </si>
  <si>
    <t>P6_TRAVEL_TR_SAL_3</t>
  </si>
  <si>
    <t>P6_TRAVEL_KW_IS_4</t>
  </si>
  <si>
    <t>P6_TRAVEL_BS_IS_4</t>
  </si>
  <si>
    <t>P07_STAFF_EE_3</t>
  </si>
  <si>
    <t>Analysis and recommondations for teacher education policies</t>
  </si>
  <si>
    <t>Quality monitoring</t>
  </si>
  <si>
    <t>Dissemination and exploitation planning</t>
  </si>
  <si>
    <t>P07_STAFF_MM_3</t>
  </si>
  <si>
    <t>Analysis of MIT experience through self determination theory</t>
  </si>
  <si>
    <t>Planning evaluation process, contributing to monitoring expertise</t>
  </si>
  <si>
    <t>P07_STAFF_KPV_3</t>
  </si>
  <si>
    <t>Analysis for MIT experience through self determination theory</t>
  </si>
  <si>
    <t>Planning evalutation and giving recommendations for mentor course.</t>
  </si>
  <si>
    <t>P07_STAFF_EE_4</t>
  </si>
  <si>
    <t>Quality monitoring and evaluation</t>
  </si>
  <si>
    <t>Development of training materials. Maintaining network of beginning teachers.</t>
  </si>
  <si>
    <t>Development and improvement of induction programme.</t>
  </si>
  <si>
    <t>P07_STAFF_MM_4</t>
  </si>
  <si>
    <t>Recommendations for best practices</t>
  </si>
  <si>
    <t>Developing materials for workshop. Analysis of school culture of MIT. Maintaining the network of beginning teachers.</t>
  </si>
  <si>
    <t>P07_STAFF_KPV_4</t>
  </si>
  <si>
    <t>Recommendations for further actions</t>
  </si>
  <si>
    <t>Developing training materials about the role of school culture.</t>
  </si>
  <si>
    <t>Development and improvement of induction programme in Estonia</t>
  </si>
  <si>
    <t>P07_STAFF_EE_5</t>
  </si>
  <si>
    <t>Preparing training materials and concept</t>
  </si>
  <si>
    <t>Implementation of workshop on mentoring newly qualified teachers</t>
  </si>
  <si>
    <t>P07_STAFF_MM_5</t>
  </si>
  <si>
    <t>Analysis and workshop on learning communities.</t>
  </si>
  <si>
    <t>Strenghtening the community of newly qualified teachers</t>
  </si>
  <si>
    <t>P07_STAFF_KPV_5</t>
  </si>
  <si>
    <t>Preparing concept and materials for workshop on mentoring</t>
  </si>
  <si>
    <t>Workshop on mentoring newly qualified teachers</t>
  </si>
  <si>
    <t>P07_STAFF_EE_6</t>
  </si>
  <si>
    <t>Creatting materials and implementation of a seminar on  newly qualified teachers</t>
  </si>
  <si>
    <t>Disseminiation of materials fro schools</t>
  </si>
  <si>
    <t>P07_STAFF_MM_6</t>
  </si>
  <si>
    <t xml:space="preserve">Analysis of experienced teachers' schoolpractice. </t>
  </si>
  <si>
    <t>Dissemination of project results</t>
  </si>
  <si>
    <t>P07_STAFF_KPV_6</t>
  </si>
  <si>
    <t>Creating materials on how to support beginning teachers</t>
  </si>
  <si>
    <t>Development of curriculum</t>
  </si>
  <si>
    <t>P07_STAFF_BSK_1</t>
  </si>
  <si>
    <t>Berit Silvia Kondratjev</t>
  </si>
  <si>
    <t xml:space="preserve">Interviews with school leaders and analysis of their activities in supporting early stage teachers. </t>
  </si>
  <si>
    <t>P07_STAFF_BSK_2</t>
  </si>
  <si>
    <t>Monitoring and reporting. Planning presentation of project results</t>
  </si>
  <si>
    <t>P07_STAFF_EE_7</t>
  </si>
  <si>
    <t>Systematization and dissemination of the project's results</t>
  </si>
  <si>
    <t>P07_STAFF_EE_8</t>
  </si>
  <si>
    <t>Ensuring visibility of the project results. Preparation of final report.</t>
  </si>
  <si>
    <t>P07_STAFF_KPV_7</t>
  </si>
  <si>
    <t>Refining learning materials</t>
  </si>
  <si>
    <t>Dissemination and exploitation of the project's results</t>
  </si>
  <si>
    <t>P07_STAFF_MM_7</t>
  </si>
  <si>
    <t>Analysis of the  community of beginning teachers for the future maintenance of the community</t>
  </si>
  <si>
    <t>Maintenance of a community of beginning teachers</t>
  </si>
  <si>
    <t>P07_STAFF_BSK_3</t>
  </si>
  <si>
    <t>Preparing the final report</t>
  </si>
  <si>
    <t>P07_STAFF_BSK_4</t>
  </si>
  <si>
    <t>Supporting teacher collaboration</t>
  </si>
  <si>
    <t>P07_TRAVEL_MM_IS_1</t>
  </si>
  <si>
    <t>P07_TRAVEL_EE_IS_3</t>
  </si>
  <si>
    <t>P07_TRAVEL_KPV_IS_2</t>
  </si>
  <si>
    <t>P07_TRAVEL_MM_SA_1</t>
  </si>
  <si>
    <t>P07_TRAVEL_EE_SA_1</t>
  </si>
  <si>
    <t>P07_TRAVEL_KPV_SA_1</t>
  </si>
  <si>
    <t>P07_TRAVEL_MM_IS_2</t>
  </si>
  <si>
    <t>P07_TRAVEL_EE_IS_4</t>
  </si>
  <si>
    <t>P07_TRAVEL_KPV_IS_3</t>
  </si>
  <si>
    <t>P07_TRAVEL_EE_IS_5</t>
  </si>
  <si>
    <t>P07_TRAVEL_KV_IS_1</t>
  </si>
  <si>
    <t xml:space="preserve">Kätlin Vanari </t>
  </si>
  <si>
    <t>Organizing summative assessment workshop. Conducting summative assessment for interns in Tel Hai School and interviewing the mentors in Tel,Hai's MIT</t>
  </si>
  <si>
    <t xml:space="preserve">Meetings with Gordon's PROTEACH staff. Organizing towards and participation in PROTEACH conference at Gordon College.  Visit with Reuma at Gordon College and meeting in Haraeli School to summarize year and organizing for next year. Meetings at Tel Hai and Reali Schools to organize the building of the MIT. Meetings with Tel l Hai's principal and staff to organize syllabus. Meetings with Hareali's principal about the PROTEACH project in her school. Working on the report about the accompanying course in Gordon College. Meetings with Gordon's PROTEACH staff to organize for consortium meeting. Participating in PROTEACH consortium meeting in Beit Daniel in Zichron Yaakov, </t>
  </si>
  <si>
    <t xml:space="preserve">Participating in PROTEACH meetings in MOFET. Organizing for and participating in consortium meeting at Kaye College in Beersheva, Israel. Conducting asession at Hareali school about formative assessment for new teachers. Participating in PROTEACH meeting in Beit Berl. Meetings Sarit Linker organizing for field monitoring meeting. Meetings with Rhonda Sofer and Sarit Linker about issues concerning the PROTEACH project. Participating in field monitoring meeting in MOFET institute. Meeting with Sarit Linker organizing for conference in April when the project will be presented. Online meeting with PROTEACH members about project objectives. </t>
  </si>
  <si>
    <t xml:space="preserve">Participation in international workshop "Valuea and Knowledge Education" in University if Salzburg in Austria, Short conference in GACE for PROTEACH interns, new teachers and mentors. Meetings with Sarit Linker and two PROTEACH moderators to plan second mini conference day for PROTEACH project, </t>
  </si>
  <si>
    <t xml:space="preserve">Leading the MITmeeting in Hareali School about the summative assessment of the new teachers, Partticipation in cinference at Kaye College, presenting our MIT's, Organizational meeting of the final MIT's meeting in Hareali with Sarit, Hanni, and Nava, Participation in PROTEACH monthly meetings at Talpiot, Gordon, Sachnin          . Preparation for the final MIT's meeting in Hareali school with teachers and mentors from both MTI's. Meetings with Rhonda and Sarit dealingwith project issues,Organizing towards and participating in final international conference of PROTEACH at Hakibbutzim College,  </t>
  </si>
  <si>
    <t xml:space="preserve">Preparing financial report for project. </t>
  </si>
  <si>
    <t>Logistic arrangements for hotels. Collecting and organizing documents for final report.</t>
  </si>
  <si>
    <t>Nurit Barzilai</t>
  </si>
  <si>
    <t xml:space="preserve">Translating material for project. </t>
  </si>
  <si>
    <t xml:space="preserve">Working on final report and preparing materials for publication. </t>
  </si>
  <si>
    <t>Sarit  Linker</t>
  </si>
  <si>
    <t xml:space="preserve">Organizing for and participating in final consortium meeting in Seminar Hakibbutzim </t>
  </si>
  <si>
    <t>P8.27</t>
  </si>
  <si>
    <t>P8.28</t>
  </si>
  <si>
    <t>P8.29</t>
  </si>
  <si>
    <t>P8.30</t>
  </si>
  <si>
    <t>Beersheva, Israel</t>
  </si>
  <si>
    <t>P8.31</t>
  </si>
  <si>
    <t>P8.32</t>
  </si>
  <si>
    <t>Oded Gibori</t>
  </si>
  <si>
    <t>P8,33</t>
  </si>
  <si>
    <t>Chani Gransky</t>
  </si>
  <si>
    <t>P8,34</t>
  </si>
  <si>
    <t xml:space="preserve">Beit Berl, Israel </t>
  </si>
  <si>
    <t>P8,35</t>
  </si>
  <si>
    <t>P8,36</t>
  </si>
  <si>
    <t>P8,37</t>
  </si>
  <si>
    <t>P8,38</t>
  </si>
  <si>
    <t>P8,39</t>
  </si>
  <si>
    <t xml:space="preserve">Nava Halevy </t>
  </si>
  <si>
    <t>P8.40</t>
  </si>
  <si>
    <t>P8.40a</t>
  </si>
  <si>
    <t>P8.41</t>
  </si>
  <si>
    <t xml:space="preserve">Holon, Israel </t>
  </si>
  <si>
    <t>P8.42</t>
  </si>
  <si>
    <t>P8.43</t>
  </si>
  <si>
    <t>P8.44</t>
  </si>
  <si>
    <t>P8.45</t>
  </si>
  <si>
    <t>P8.46</t>
  </si>
  <si>
    <t>P8.47</t>
  </si>
  <si>
    <t>3 New iPads 9.7 Wi-Fi 32GB Space Grey</t>
  </si>
  <si>
    <t xml:space="preserve">WeDiggIT Ltd. </t>
  </si>
  <si>
    <t>WD50Manager</t>
  </si>
  <si>
    <t>WD51Teacher</t>
  </si>
  <si>
    <t>WD51Administraion</t>
  </si>
  <si>
    <t>WD52IHAB</t>
  </si>
  <si>
    <t>WD6OMOFET</t>
  </si>
  <si>
    <t>Tel aviv, Israel</t>
  </si>
  <si>
    <t>WD611MOFET</t>
  </si>
  <si>
    <t>WD62MOFET</t>
  </si>
  <si>
    <t>WD63ZIKHRON</t>
  </si>
  <si>
    <t>Zikhron Yaacov, Israel</t>
  </si>
  <si>
    <t>WD64ZIKHRON</t>
  </si>
  <si>
    <t>WD65MOFET</t>
  </si>
  <si>
    <t>WD66KEYE</t>
  </si>
  <si>
    <t>WD67KEYE</t>
  </si>
  <si>
    <t>WD68KEYE</t>
  </si>
  <si>
    <t>RAMIZ EAD</t>
  </si>
  <si>
    <t>WD69KEYE</t>
  </si>
  <si>
    <t>MARAM AWAD</t>
  </si>
  <si>
    <t>WD70KFARSABA</t>
  </si>
  <si>
    <t>Kfar Saba, Israel</t>
  </si>
  <si>
    <t>WD71MOFET</t>
  </si>
  <si>
    <t>WD72MOFET</t>
  </si>
  <si>
    <t>WD73BEERSHEVA</t>
  </si>
  <si>
    <t>WD74BEERSHEVA</t>
  </si>
  <si>
    <t>WD75LEVINSKY</t>
  </si>
  <si>
    <t>WD57SALZBURG</t>
  </si>
  <si>
    <t>WD58SALZBURG</t>
  </si>
  <si>
    <t>WD38mofet</t>
  </si>
  <si>
    <t>WD40gordon</t>
  </si>
  <si>
    <t>WD41Mofet</t>
  </si>
  <si>
    <t>WD42mofet</t>
  </si>
  <si>
    <t>WD43Mofet</t>
  </si>
  <si>
    <t>WD44kiputzim</t>
  </si>
  <si>
    <t>WD45kiputzim</t>
  </si>
  <si>
    <t>WD46kiputzim</t>
  </si>
  <si>
    <t>WD47kiputzim</t>
  </si>
  <si>
    <t>p10_staff_at_manager_2</t>
  </si>
  <si>
    <t>dessimination activities</t>
  </si>
  <si>
    <t>development activities</t>
  </si>
  <si>
    <t>Management activities</t>
  </si>
  <si>
    <t>p10_staff_at_researcher_2</t>
  </si>
  <si>
    <t>quality activities</t>
  </si>
  <si>
    <t>p10_staff_at_admin-2</t>
  </si>
  <si>
    <t>Aavigaiel Tzabary</t>
  </si>
  <si>
    <t>p10_staff_ip_teach_2</t>
  </si>
  <si>
    <t>p10_staff_rh_teach_2</t>
  </si>
  <si>
    <t>preparing workshops and teaching activities</t>
  </si>
  <si>
    <t>introducing th MIT to education authorities, schools principals and team and college staff' and in conference</t>
  </si>
  <si>
    <t>p10_staff_mh_teach_2</t>
  </si>
  <si>
    <t>Marsha Hachmon</t>
  </si>
  <si>
    <t>preparing  activities</t>
  </si>
  <si>
    <t>p10</t>
  </si>
  <si>
    <t>p10-travell-2018</t>
  </si>
  <si>
    <t>p10-travell-2019</t>
  </si>
  <si>
    <t>p10-travell-2021</t>
  </si>
  <si>
    <t>p10-travell-1023</t>
  </si>
  <si>
    <t>Zichron Yaakov Israel</t>
  </si>
  <si>
    <t>p10-travell-2023</t>
  </si>
  <si>
    <t>p10-travell-at-Sa-1</t>
  </si>
  <si>
    <t>Salzburg Austria</t>
  </si>
  <si>
    <t>p10-travell-ip-Sa-1</t>
  </si>
  <si>
    <t>p10-travell-rh-Sa-1</t>
  </si>
  <si>
    <t>p10-travell-mh-Sa-1</t>
  </si>
  <si>
    <t>p10-travell-bb-Sa-1</t>
  </si>
  <si>
    <t>Bilha Bashan</t>
  </si>
  <si>
    <t>p10-travell-at-Is-Ka</t>
  </si>
  <si>
    <t>p10-travell-ip-Is-Ka</t>
  </si>
  <si>
    <t>p10-travell-rh-Is-Ka</t>
  </si>
  <si>
    <t>p10-travell-mh-Is-Ka</t>
  </si>
  <si>
    <t>p10-travell-ip-Is-2026</t>
  </si>
  <si>
    <t>p10-travell-ip-Is-2027</t>
  </si>
  <si>
    <t>p10-travell-rh-Is-3027</t>
  </si>
  <si>
    <t>p10-travell-ip-Is-2028</t>
  </si>
  <si>
    <t>p10-travel-ip-Is-2036</t>
  </si>
  <si>
    <t>Petach Tikwa Israel</t>
  </si>
  <si>
    <t>p10-travel-rh-Is-3036</t>
  </si>
  <si>
    <t>p10-travel-at-Is-Ka-2</t>
  </si>
  <si>
    <t>p10-travel-ip-Is-Ka-2</t>
  </si>
  <si>
    <t>p10-travel-rh-Is-Ka-2</t>
  </si>
  <si>
    <t>p10-travel-mh-Is-Ka-2</t>
  </si>
  <si>
    <t>p10_travel_ip-Is-2032</t>
  </si>
  <si>
    <t>Haifa Israel</t>
  </si>
  <si>
    <t>p10_travel_at-Is-1033</t>
  </si>
  <si>
    <t>p10_travel_ip-Is-2033</t>
  </si>
  <si>
    <t>p10_travel_rh-Is-3033</t>
  </si>
  <si>
    <t>p10_travel_mh-Is-4033</t>
  </si>
  <si>
    <t>p10_travel_jg-Is-5033</t>
  </si>
  <si>
    <t>p10_travel_sh_Is-6033</t>
  </si>
  <si>
    <t>Shirly Harzvi</t>
  </si>
  <si>
    <t>p10_travel_es_Is-7033</t>
  </si>
  <si>
    <t>Elchanan Shevach</t>
  </si>
  <si>
    <t>p10_travel_ms_Is-8033</t>
  </si>
  <si>
    <t>Malka Shenwald</t>
  </si>
  <si>
    <t>p10_travel_aez_Is-9033</t>
  </si>
  <si>
    <t>Anat Even Zahav</t>
  </si>
  <si>
    <t>p10_travel_ms_Is-10033</t>
  </si>
  <si>
    <t>Merav Salkovsky</t>
  </si>
  <si>
    <t>p10_travel_mf_Is-11033</t>
  </si>
  <si>
    <t>Michal Feldman</t>
  </si>
  <si>
    <t>p10_travel_ip-Is-2034</t>
  </si>
  <si>
    <t>Sachnin Israel</t>
  </si>
  <si>
    <t>p10_travel_rh-Is-3034</t>
  </si>
  <si>
    <t>p10-travel-rh-Is-3038</t>
  </si>
  <si>
    <t>p10-travel-at-Is-1040</t>
  </si>
  <si>
    <t>p10-travel-ip-Is-2040</t>
  </si>
  <si>
    <t>p10-travel-rh-Is-3040</t>
  </si>
  <si>
    <t>p10-travel-at-Is-1041</t>
  </si>
  <si>
    <t>p10-travel-ip-Is-2041</t>
  </si>
  <si>
    <t>p10-travel-rh-Is-3041</t>
  </si>
  <si>
    <t>p10-travel-at-Is-1042</t>
  </si>
  <si>
    <t>p10-travel-ip-Is-2042</t>
  </si>
  <si>
    <t>p10-travel-rh-Is-3042</t>
  </si>
  <si>
    <t>p10-travel-ip-Is-2043</t>
  </si>
  <si>
    <t>p10-travel-ip-Is-2044</t>
  </si>
  <si>
    <t>Netanya Israel</t>
  </si>
  <si>
    <t>p10-travel-at-Is-1045</t>
  </si>
  <si>
    <t>p10-travel-ip-Is-2045</t>
  </si>
  <si>
    <t>p10-travel-rh-Is-3045</t>
  </si>
  <si>
    <t>p10-travel-ip-Is-2046</t>
  </si>
  <si>
    <t>p10-travel-rh-Is-3046</t>
  </si>
  <si>
    <t>p10-travel-rh-Is-3047</t>
  </si>
  <si>
    <t>p10-travel-at-Is-1048</t>
  </si>
  <si>
    <t>p10-travel-ip-Is-2048</t>
  </si>
  <si>
    <t>p10-travel-rh-Is-3048</t>
  </si>
  <si>
    <t>p10-travel-mh-Is-4048</t>
  </si>
  <si>
    <t>p10-travel-ip-Is-2035</t>
  </si>
  <si>
    <t>p10-travel-rh-Is-3035</t>
  </si>
  <si>
    <t>p10-travel-at-Is-1036</t>
  </si>
  <si>
    <t>p10-sub-0424</t>
  </si>
  <si>
    <t>Translation services</t>
  </si>
  <si>
    <t>Tnufa</t>
  </si>
  <si>
    <t>p10-sub-1498</t>
  </si>
  <si>
    <t>Ziv group</t>
  </si>
  <si>
    <t>p10-sub-0453</t>
  </si>
  <si>
    <t>p10-sub-0027/1</t>
  </si>
  <si>
    <t>p10-sub-0027/2</t>
  </si>
  <si>
    <t>P11_STAFF_LL_4.1</t>
  </si>
  <si>
    <t>Preperation For Salzburg Consortium meeting</t>
  </si>
  <si>
    <t xml:space="preserve">Correspondance, skypemeetings, different documents, etc. </t>
  </si>
  <si>
    <t>P11_STAFF_LL_4.2</t>
  </si>
  <si>
    <t>Consortium meeting Beer Sheva and Salzburg</t>
  </si>
  <si>
    <t xml:space="preserve">Workshop Sachnin and Beit Berel </t>
  </si>
  <si>
    <t>P11_STAFF_LL_5</t>
  </si>
  <si>
    <t xml:space="preserve">Correspondance VaKE dissemination, Follow up, Admin, SDT study; </t>
  </si>
  <si>
    <t>Collaborating with Colleagues (literature) to improve VaKe for novice teachers; Final report;</t>
  </si>
  <si>
    <t xml:space="preserve">Preperation of Concept for the meeting, Documenting findings, Admin; </t>
  </si>
  <si>
    <t>P11_TRAVEL_JP_IS_3</t>
  </si>
  <si>
    <t>P11_TRAVEL_LL_IS_4</t>
  </si>
  <si>
    <t>Cat1X8days+Cat2 X8 days+Cat4X8 days</t>
  </si>
  <si>
    <t>P03_STAFF_CR_11(M)</t>
  </si>
  <si>
    <t>Completion of travel costs - plane tickets, insurance  etc</t>
  </si>
  <si>
    <t>Writing documents and prepering future visits.</t>
  </si>
  <si>
    <t>Preparing fiture meetings with school principals ad documantation needed.</t>
  </si>
  <si>
    <t>Collecting data from other colleges of education. Wriiting feedback.</t>
  </si>
  <si>
    <t xml:space="preserve">Participation in desemmination events. </t>
  </si>
  <si>
    <t xml:space="preserve">Writing workshop plans. </t>
  </si>
  <si>
    <t>Writing final reports and prepering futur visits in order to establish comunities of beginng teachers in the Negev.</t>
  </si>
  <si>
    <t>Writing the dissimination reports.</t>
  </si>
  <si>
    <t>Visits at the schools for leading teams meetings.</t>
  </si>
  <si>
    <t>Documenting dissimination ctivities.</t>
  </si>
  <si>
    <t>Writing final reports, nalysing interviews.</t>
  </si>
  <si>
    <t>Collecting data for the finnal reports, writing summery reports.</t>
  </si>
  <si>
    <t>Cat2X(20+15)days+Cat4X20 days</t>
  </si>
  <si>
    <t>Participation in the cost of staff's trips to Salzburg</t>
  </si>
  <si>
    <t>Closing event-related costs: Visit to the Peres's Center of Innovation (4000) + Simulation practicum in the induction subject (2000)</t>
  </si>
  <si>
    <t>Conferences and other in-site events-related costs - rough estimation of  portion attributable to project's teams participation</t>
  </si>
  <si>
    <t>Participation in the cost of staff's trips in the project</t>
  </si>
  <si>
    <t>Own resources and contributions by team members</t>
  </si>
  <si>
    <t>Interviews and transcriptions from recordings</t>
  </si>
  <si>
    <t>40 days room hiring for meetings 300 ILS/day</t>
  </si>
  <si>
    <t>Project evaluation-related, 2 annual hours (by B. B.-N.)</t>
  </si>
  <si>
    <t>Adminitrative work - 10 day @ 425 ILS/day (by C.)</t>
  </si>
  <si>
    <t>Adminitrative work - 10 day @ 599 ILS/day (by M.)</t>
  </si>
  <si>
    <t>preparation of training and research</t>
  </si>
  <si>
    <t>development of training and research, dissemination</t>
  </si>
  <si>
    <t>Paid to Dr. Dror Osnat for internal evaluation of the project at Talpiot College's.</t>
  </si>
  <si>
    <t>Covers an estimated total of 40 such meetings in the Colleges facilities</t>
  </si>
  <si>
    <t>Hosting and catering in meetings in own premises</t>
  </si>
  <si>
    <t>IL090127880000000052888</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</si>
</sst>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0.00_);_(* \(#,##0.00\);_(* &quot;-&quot;??_);_(@_)"/>
    <numFmt numFmtId="165" formatCode="#,##0_ ;\-#,##0\ "/>
    <numFmt numFmtId="166" formatCode="#,##0.00_ ;\-#,##0.00\ "/>
    <numFmt numFmtId="167" formatCode="d/mm/yy;@"/>
    <numFmt numFmtId="168" formatCode="dd/mm/yy;@"/>
    <numFmt numFmtId="169" formatCode="0.00000"/>
  </numFmts>
  <fonts count="28" x14ac:knownFonts="1">
    <font>
      <sz val="11"/>
      <color theme="1"/>
      <name val="Calibri"/>
      <family val="2"/>
      <scheme val="minor"/>
    </font>
    <font>
      <u/>
      <sz val="10"/>
      <color indexed="12"/>
      <name val="Arial"/>
      <family val="2"/>
    </font>
    <font>
      <sz val="11"/>
      <color theme="1"/>
      <name val="Calibri"/>
      <family val="2"/>
      <scheme val="minor"/>
    </font>
    <font>
      <sz val="10"/>
      <name val="Arial"/>
      <family val="2"/>
    </font>
    <font>
      <sz val="14"/>
      <name val="Arial Narrow"/>
      <family val="2"/>
    </font>
    <font>
      <b/>
      <sz val="14"/>
      <name val="Arial Narrow"/>
      <family val="2"/>
    </font>
    <font>
      <b/>
      <sz val="11"/>
      <color theme="1"/>
      <name val="Calibri"/>
      <family val="2"/>
      <scheme val="minor"/>
    </font>
    <font>
      <sz val="14"/>
      <color rgb="FFFF0000"/>
      <name val="Arial Narrow"/>
      <family val="2"/>
    </font>
    <font>
      <b/>
      <sz val="14"/>
      <color rgb="FFFF0000"/>
      <name val="Arial Narrow"/>
      <family val="2"/>
    </font>
    <font>
      <b/>
      <sz val="14"/>
      <color theme="1"/>
      <name val="Arial Narrow"/>
      <family val="2"/>
    </font>
    <font>
      <b/>
      <sz val="18"/>
      <name val="Arial Narrow"/>
      <family val="2"/>
    </font>
    <font>
      <sz val="14"/>
      <name val="Arial"/>
      <family val="2"/>
    </font>
    <font>
      <b/>
      <u/>
      <sz val="14"/>
      <name val="Arial Narrow"/>
      <family val="2"/>
    </font>
    <font>
      <sz val="14"/>
      <color theme="1"/>
      <name val="Arial Narrow"/>
      <family val="2"/>
    </font>
    <font>
      <i/>
      <sz val="14"/>
      <name val="Arial Narrow"/>
      <family val="2"/>
    </font>
    <font>
      <u/>
      <sz val="11"/>
      <color theme="10"/>
      <name val="Calibri"/>
      <family val="2"/>
      <scheme val="minor"/>
    </font>
    <font>
      <b/>
      <sz val="12"/>
      <name val="Arial"/>
      <family val="2"/>
    </font>
    <font>
      <b/>
      <sz val="14"/>
      <color rgb="FFFF0000"/>
      <name val="Calibri"/>
      <family val="2"/>
    </font>
    <font>
      <b/>
      <i/>
      <sz val="14"/>
      <name val="Arial Narrow"/>
      <family val="2"/>
    </font>
    <font>
      <sz val="9"/>
      <name val="Arial Narrow"/>
      <family val="2"/>
    </font>
    <font>
      <b/>
      <sz val="9"/>
      <name val="Arial Narrow"/>
      <family val="2"/>
    </font>
    <font>
      <b/>
      <sz val="14"/>
      <name val="Arial"/>
      <family val="2"/>
    </font>
    <font>
      <b/>
      <u/>
      <sz val="10"/>
      <name val="Arial"/>
      <family val="2"/>
    </font>
    <font>
      <b/>
      <sz val="10"/>
      <name val="Arial"/>
      <family val="2"/>
    </font>
    <font>
      <i/>
      <sz val="10"/>
      <name val="Arial"/>
      <family val="2"/>
    </font>
    <font>
      <b/>
      <sz val="10"/>
      <name val="Calibri"/>
      <family val="2"/>
    </font>
    <font>
      <sz val="10"/>
      <color theme="1"/>
      <name val="Arial"/>
      <family val="2"/>
    </font>
    <font>
      <b/>
      <sz val="10"/>
      <color theme="1"/>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
      <patternFill patternType="solid">
        <fgColor theme="8" tint="0.39997558519241921"/>
        <bgColor indexed="64"/>
      </patternFill>
    </fill>
    <fill>
      <patternFill patternType="solid">
        <fgColor theme="3" tint="0.39997558519241921"/>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rgb="FF00B0F0"/>
        <bgColor indexed="64"/>
      </patternFill>
    </fill>
    <fill>
      <patternFill patternType="solid">
        <fgColor theme="2" tint="-0.499984740745262"/>
        <bgColor indexed="64"/>
      </patternFill>
    </fill>
    <fill>
      <patternFill patternType="solid">
        <fgColor theme="3" tint="0.79998168889431442"/>
        <bgColor indexed="64"/>
      </patternFill>
    </fill>
    <fill>
      <patternFill patternType="solid">
        <fgColor rgb="FFFF0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6">
    <xf numFmtId="0" fontId="0" fillId="0" borderId="0"/>
    <xf numFmtId="164" fontId="2" fillId="0" borderId="0" applyFont="0" applyFill="0" applyBorder="0" applyAlignment="0" applyProtection="0"/>
    <xf numFmtId="0" fontId="1" fillId="0" borderId="0" applyNumberFormat="0" applyFill="0" applyBorder="0" applyAlignment="0" applyProtection="0">
      <alignment vertical="top"/>
      <protection locked="0"/>
    </xf>
    <xf numFmtId="0" fontId="3" fillId="0" borderId="0"/>
    <xf numFmtId="0" fontId="15" fillId="0" borderId="0" applyNumberFormat="0" applyFill="0" applyBorder="0" applyAlignment="0" applyProtection="0"/>
    <xf numFmtId="43" fontId="2" fillId="0" borderId="0" applyFont="0" applyFill="0" applyBorder="0" applyAlignment="0" applyProtection="0"/>
  </cellStyleXfs>
  <cellXfs count="312">
    <xf numFmtId="0" fontId="0" fillId="0" borderId="0" xfId="0"/>
    <xf numFmtId="0" fontId="0" fillId="0" borderId="0" xfId="0" applyFont="1" applyProtection="1"/>
    <xf numFmtId="0" fontId="0" fillId="0" borderId="1" xfId="0" applyFont="1" applyBorder="1" applyProtection="1"/>
    <xf numFmtId="0" fontId="0" fillId="0" borderId="0" xfId="0" applyFont="1" applyBorder="1" applyProtection="1"/>
    <xf numFmtId="0" fontId="0" fillId="0" borderId="0" xfId="0" applyFont="1" applyFill="1" applyBorder="1" applyProtection="1"/>
    <xf numFmtId="0" fontId="4" fillId="0" borderId="0" xfId="0" applyFont="1" applyFill="1" applyBorder="1" applyAlignment="1" applyProtection="1"/>
    <xf numFmtId="0" fontId="7" fillId="0" borderId="0" xfId="0" applyFont="1" applyFill="1" applyBorder="1" applyAlignment="1" applyProtection="1">
      <alignment vertical="center"/>
    </xf>
    <xf numFmtId="0" fontId="4" fillId="0" borderId="0" xfId="0" applyFont="1" applyAlignment="1" applyProtection="1"/>
    <xf numFmtId="0" fontId="5" fillId="0" borderId="0" xfId="0" applyFont="1" applyFill="1" applyBorder="1" applyAlignment="1" applyProtection="1"/>
    <xf numFmtId="0" fontId="5" fillId="0" borderId="3" xfId="0" applyFont="1" applyFill="1" applyBorder="1" applyAlignment="1" applyProtection="1"/>
    <xf numFmtId="0" fontId="5" fillId="0" borderId="6" xfId="0" applyFont="1" applyFill="1" applyBorder="1" applyAlignment="1" applyProtection="1"/>
    <xf numFmtId="0" fontId="5" fillId="0" borderId="1" xfId="0" applyNumberFormat="1" applyFont="1" applyFill="1" applyBorder="1" applyAlignment="1" applyProtection="1">
      <alignment horizontal="left" vertical="center"/>
    </xf>
    <xf numFmtId="164" fontId="4" fillId="0" borderId="1" xfId="0" applyNumberFormat="1" applyFont="1" applyFill="1" applyBorder="1" applyAlignment="1" applyProtection="1">
      <alignment horizontal="right" vertical="center"/>
    </xf>
    <xf numFmtId="164" fontId="5" fillId="2" borderId="1" xfId="0" applyNumberFormat="1" applyFont="1" applyFill="1" applyBorder="1" applyAlignment="1" applyProtection="1">
      <alignment horizontal="right" vertical="center"/>
    </xf>
    <xf numFmtId="164" fontId="5" fillId="4" borderId="1" xfId="0" applyNumberFormat="1" applyFont="1" applyFill="1" applyBorder="1" applyAlignment="1" applyProtection="1">
      <alignment horizontal="right" vertical="center"/>
    </xf>
    <xf numFmtId="0" fontId="4" fillId="0" borderId="3" xfId="0" applyFont="1" applyFill="1" applyBorder="1" applyAlignment="1" applyProtection="1"/>
    <xf numFmtId="0" fontId="4" fillId="0" borderId="6" xfId="0" applyFont="1" applyFill="1" applyBorder="1" applyAlignment="1" applyProtection="1"/>
    <xf numFmtId="0" fontId="4" fillId="0" borderId="7" xfId="0" applyFont="1" applyFill="1" applyBorder="1" applyAlignment="1" applyProtection="1"/>
    <xf numFmtId="0" fontId="4" fillId="0" borderId="5" xfId="0" applyFont="1" applyFill="1" applyBorder="1" applyAlignment="1" applyProtection="1"/>
    <xf numFmtId="0" fontId="4" fillId="0" borderId="9" xfId="0" applyFont="1" applyFill="1" applyBorder="1" applyAlignment="1" applyProtection="1"/>
    <xf numFmtId="0" fontId="5" fillId="0" borderId="9" xfId="0" applyFont="1" applyFill="1" applyBorder="1" applyAlignment="1" applyProtection="1"/>
    <xf numFmtId="0" fontId="5" fillId="0" borderId="7" xfId="0" applyFont="1" applyFill="1" applyBorder="1" applyAlignment="1" applyProtection="1"/>
    <xf numFmtId="0" fontId="5" fillId="0" borderId="5" xfId="0" applyFont="1" applyFill="1" applyBorder="1" applyAlignment="1" applyProtection="1"/>
    <xf numFmtId="0" fontId="14" fillId="0" borderId="0" xfId="0" applyFont="1" applyAlignment="1" applyProtection="1"/>
    <xf numFmtId="0" fontId="0" fillId="0" borderId="1" xfId="0" applyFont="1" applyBorder="1" applyAlignment="1" applyProtection="1">
      <alignment horizontal="left" vertical="center"/>
    </xf>
    <xf numFmtId="0" fontId="4" fillId="3" borderId="1"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xf>
    <xf numFmtId="0" fontId="4" fillId="0" borderId="0" xfId="0" applyFont="1" applyFill="1" applyBorder="1" applyAlignment="1" applyProtection="1">
      <alignment vertical="center" wrapText="1"/>
    </xf>
    <xf numFmtId="4" fontId="5" fillId="2" borderId="1" xfId="0" applyNumberFormat="1" applyFont="1" applyFill="1" applyBorder="1" applyAlignment="1" applyProtection="1">
      <alignment horizontal="right" vertical="center" indent="1"/>
    </xf>
    <xf numFmtId="165" fontId="4" fillId="3" borderId="1"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left" vertical="center" wrapText="1"/>
    </xf>
    <xf numFmtId="0" fontId="5" fillId="0" borderId="3" xfId="0" applyFont="1" applyFill="1" applyBorder="1" applyAlignment="1" applyProtection="1">
      <alignment horizontal="center"/>
    </xf>
    <xf numFmtId="0" fontId="5" fillId="0" borderId="6" xfId="0" applyFont="1" applyFill="1" applyBorder="1" applyAlignment="1" applyProtection="1">
      <alignment horizontal="center"/>
    </xf>
    <xf numFmtId="0" fontId="5" fillId="0" borderId="5" xfId="0" applyFont="1" applyFill="1" applyBorder="1" applyAlignment="1" applyProtection="1">
      <alignment horizontal="center"/>
    </xf>
    <xf numFmtId="0" fontId="5" fillId="0" borderId="0" xfId="0" applyFont="1" applyFill="1" applyBorder="1" applyAlignment="1" applyProtection="1">
      <alignment horizontal="center"/>
    </xf>
    <xf numFmtId="0" fontId="6" fillId="2" borderId="1" xfId="0" applyFont="1" applyFill="1" applyBorder="1" applyAlignment="1" applyProtection="1">
      <alignment horizontal="center" vertical="center"/>
    </xf>
    <xf numFmtId="0" fontId="0" fillId="4" borderId="1" xfId="0" applyFont="1" applyFill="1" applyBorder="1" applyAlignment="1" applyProtection="1">
      <alignment horizontal="center" vertical="center"/>
    </xf>
    <xf numFmtId="0" fontId="0" fillId="4" borderId="1" xfId="0" applyFont="1" applyFill="1" applyBorder="1" applyProtection="1"/>
    <xf numFmtId="4" fontId="0" fillId="4" borderId="1" xfId="0" applyNumberFormat="1" applyFont="1" applyFill="1" applyBorder="1" applyProtection="1"/>
    <xf numFmtId="0" fontId="0" fillId="4" borderId="0" xfId="0" applyFont="1" applyFill="1" applyBorder="1" applyProtection="1"/>
    <xf numFmtId="0" fontId="0" fillId="0" borderId="0" xfId="0" applyFont="1" applyFill="1" applyProtection="1"/>
    <xf numFmtId="0" fontId="0" fillId="5" borderId="1" xfId="0" applyFont="1" applyFill="1" applyBorder="1" applyAlignment="1" applyProtection="1">
      <alignment horizontal="center" vertical="center"/>
    </xf>
    <xf numFmtId="0" fontId="0" fillId="5" borderId="1" xfId="0" applyFont="1" applyFill="1" applyBorder="1" applyProtection="1"/>
    <xf numFmtId="4" fontId="0" fillId="5" borderId="1" xfId="0" applyNumberFormat="1" applyFont="1" applyFill="1" applyBorder="1" applyProtection="1"/>
    <xf numFmtId="0" fontId="0" fillId="6" borderId="1" xfId="0" applyFont="1" applyFill="1" applyBorder="1" applyAlignment="1" applyProtection="1">
      <alignment horizontal="center" vertical="center"/>
    </xf>
    <xf numFmtId="0" fontId="0" fillId="6" borderId="1" xfId="0" applyFont="1" applyFill="1" applyBorder="1" applyProtection="1"/>
    <xf numFmtId="4" fontId="0" fillId="6" borderId="1" xfId="0" applyNumberFormat="1" applyFont="1" applyFill="1" applyBorder="1" applyProtection="1"/>
    <xf numFmtId="0" fontId="0" fillId="7" borderId="1" xfId="0" applyFont="1" applyFill="1" applyBorder="1" applyAlignment="1" applyProtection="1">
      <alignment horizontal="center" vertical="center"/>
    </xf>
    <xf numFmtId="0" fontId="0" fillId="7" borderId="1" xfId="0" applyFont="1" applyFill="1" applyBorder="1" applyProtection="1"/>
    <xf numFmtId="4" fontId="0" fillId="7" borderId="1" xfId="0" applyNumberFormat="1" applyFont="1" applyFill="1" applyBorder="1" applyProtection="1"/>
    <xf numFmtId="0" fontId="0" fillId="8" borderId="1" xfId="0" applyFont="1" applyFill="1" applyBorder="1" applyAlignment="1" applyProtection="1">
      <alignment horizontal="center" vertical="center"/>
    </xf>
    <xf numFmtId="0" fontId="0" fillId="8" borderId="1" xfId="0" applyFont="1" applyFill="1" applyBorder="1" applyProtection="1"/>
    <xf numFmtId="4" fontId="0" fillId="8" borderId="1" xfId="0" applyNumberFormat="1" applyFont="1" applyFill="1" applyBorder="1" applyProtection="1"/>
    <xf numFmtId="0" fontId="0" fillId="9" borderId="1" xfId="0" applyFont="1" applyFill="1" applyBorder="1" applyAlignment="1" applyProtection="1">
      <alignment horizontal="center" vertical="center"/>
    </xf>
    <xf numFmtId="0" fontId="0" fillId="9" borderId="1" xfId="0" applyFont="1" applyFill="1" applyBorder="1" applyProtection="1"/>
    <xf numFmtId="4" fontId="0" fillId="9" borderId="1" xfId="0" applyNumberFormat="1" applyFont="1" applyFill="1" applyBorder="1" applyProtection="1"/>
    <xf numFmtId="0" fontId="0" fillId="10" borderId="1" xfId="0" applyFont="1" applyFill="1" applyBorder="1" applyAlignment="1" applyProtection="1">
      <alignment horizontal="center" vertical="center"/>
    </xf>
    <xf numFmtId="0" fontId="0" fillId="10" borderId="1" xfId="0" applyFont="1" applyFill="1" applyBorder="1" applyProtection="1"/>
    <xf numFmtId="4" fontId="0" fillId="10" borderId="1" xfId="0" applyNumberFormat="1" applyFont="1" applyFill="1" applyBorder="1" applyProtection="1"/>
    <xf numFmtId="0" fontId="0" fillId="11" borderId="1" xfId="0" applyFont="1" applyFill="1" applyBorder="1" applyAlignment="1" applyProtection="1">
      <alignment horizontal="center" vertical="center"/>
    </xf>
    <xf numFmtId="0" fontId="0" fillId="11" borderId="1" xfId="0" applyFont="1" applyFill="1" applyBorder="1" applyProtection="1"/>
    <xf numFmtId="4" fontId="0" fillId="11" borderId="1" xfId="0" applyNumberFormat="1" applyFont="1" applyFill="1" applyBorder="1" applyProtection="1"/>
    <xf numFmtId="0" fontId="4" fillId="0" borderId="0" xfId="0" applyFont="1" applyFill="1" applyBorder="1" applyAlignment="1" applyProtection="1">
      <alignment horizontal="center" vertical="center"/>
    </xf>
    <xf numFmtId="164" fontId="4" fillId="0" borderId="1" xfId="0" applyNumberFormat="1" applyFont="1" applyFill="1" applyBorder="1" applyAlignment="1" applyProtection="1">
      <alignment horizontal="right" vertical="center" indent="2"/>
    </xf>
    <xf numFmtId="164" fontId="5" fillId="2" borderId="1" xfId="0" applyNumberFormat="1" applyFont="1" applyFill="1" applyBorder="1" applyAlignment="1" applyProtection="1">
      <alignment horizontal="right" vertical="center" indent="2"/>
    </xf>
    <xf numFmtId="164" fontId="5" fillId="4" borderId="1" xfId="0" applyNumberFormat="1" applyFont="1" applyFill="1" applyBorder="1" applyAlignment="1" applyProtection="1">
      <alignment horizontal="right" vertical="center" indent="2"/>
    </xf>
    <xf numFmtId="0" fontId="4" fillId="0" borderId="1" xfId="0" applyNumberFormat="1" applyFont="1" applyFill="1" applyBorder="1" applyAlignment="1" applyProtection="1">
      <alignment horizontal="left" vertical="center" wrapText="1"/>
    </xf>
    <xf numFmtId="0" fontId="4" fillId="0" borderId="0" xfId="0" applyFont="1" applyFill="1" applyBorder="1" applyAlignment="1" applyProtection="1">
      <alignment wrapText="1"/>
    </xf>
    <xf numFmtId="0" fontId="4" fillId="0" borderId="0" xfId="0" applyFont="1" applyFill="1" applyBorder="1" applyAlignment="1" applyProtection="1">
      <alignment vertical="center"/>
    </xf>
    <xf numFmtId="166" fontId="4" fillId="0" borderId="1" xfId="0" applyNumberFormat="1" applyFont="1" applyFill="1" applyBorder="1" applyAlignment="1" applyProtection="1">
      <alignment horizontal="right" vertical="center" wrapText="1" indent="1"/>
    </xf>
    <xf numFmtId="0" fontId="8" fillId="0" borderId="0" xfId="0" applyFont="1" applyAlignment="1" applyProtection="1">
      <alignment vertical="center"/>
    </xf>
    <xf numFmtId="164" fontId="5" fillId="2" borderId="13" xfId="0" applyNumberFormat="1" applyFont="1" applyFill="1" applyBorder="1" applyAlignment="1" applyProtection="1">
      <alignment horizontal="right" vertical="center" indent="2"/>
    </xf>
    <xf numFmtId="166" fontId="4" fillId="3" borderId="1" xfId="0" applyNumberFormat="1" applyFont="1" applyFill="1" applyBorder="1" applyAlignment="1" applyProtection="1">
      <alignment horizontal="right" vertical="center" wrapText="1" indent="1"/>
      <protection locked="0"/>
    </xf>
    <xf numFmtId="10" fontId="5" fillId="0" borderId="0" xfId="0" applyNumberFormat="1" applyFont="1" applyFill="1" applyBorder="1" applyAlignment="1" applyProtection="1">
      <alignment horizontal="center" vertical="center"/>
    </xf>
    <xf numFmtId="10" fontId="5" fillId="0" borderId="6" xfId="0" applyNumberFormat="1" applyFont="1" applyFill="1" applyBorder="1" applyAlignment="1" applyProtection="1">
      <alignment horizontal="center" vertical="center"/>
    </xf>
    <xf numFmtId="168" fontId="4" fillId="3" borderId="1" xfId="0" applyNumberFormat="1"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xf>
    <xf numFmtId="0" fontId="5" fillId="2" borderId="10" xfId="2" applyFont="1" applyFill="1" applyBorder="1" applyAlignment="1" applyProtection="1">
      <alignment horizontal="center" vertical="center" wrapText="1"/>
    </xf>
    <xf numFmtId="0" fontId="8" fillId="0" borderId="5" xfId="0" applyFont="1" applyFill="1" applyBorder="1" applyAlignment="1" applyProtection="1">
      <alignment vertical="center"/>
    </xf>
    <xf numFmtId="10" fontId="9" fillId="0" borderId="0" xfId="0" applyNumberFormat="1" applyFont="1" applyFill="1" applyBorder="1" applyAlignment="1" applyProtection="1">
      <alignment horizontal="center" vertical="center"/>
    </xf>
    <xf numFmtId="0" fontId="5" fillId="2" borderId="1" xfId="2" applyFont="1" applyFill="1" applyBorder="1" applyAlignment="1" applyProtection="1">
      <alignment horizontal="center" vertical="center" wrapText="1"/>
    </xf>
    <xf numFmtId="0" fontId="12" fillId="2" borderId="1" xfId="2" applyFont="1" applyFill="1" applyBorder="1" applyAlignment="1" applyProtection="1">
      <alignment horizontal="center" vertical="center" wrapText="1"/>
    </xf>
    <xf numFmtId="165" fontId="4" fillId="0" borderId="1" xfId="0" applyNumberFormat="1" applyFont="1" applyFill="1" applyBorder="1" applyAlignment="1" applyProtection="1">
      <alignment horizontal="right" vertical="center" wrapText="1" indent="1"/>
    </xf>
    <xf numFmtId="166" fontId="4" fillId="2" borderId="1" xfId="0" applyNumberFormat="1" applyFont="1" applyFill="1" applyBorder="1" applyAlignment="1" applyProtection="1">
      <alignment horizontal="right" vertical="center" wrapText="1" indent="1"/>
    </xf>
    <xf numFmtId="14" fontId="4" fillId="3" borderId="1" xfId="0" applyNumberFormat="1" applyFont="1" applyFill="1" applyBorder="1" applyAlignment="1" applyProtection="1">
      <alignment horizontal="center" vertical="center" wrapText="1"/>
      <protection locked="0"/>
    </xf>
    <xf numFmtId="3" fontId="13" fillId="3" borderId="1" xfId="0" applyNumberFormat="1" applyFont="1" applyFill="1" applyBorder="1" applyAlignment="1" applyProtection="1">
      <alignment horizontal="center" vertical="center" wrapText="1"/>
      <protection locked="0"/>
    </xf>
    <xf numFmtId="3" fontId="4" fillId="3" borderId="1" xfId="0" applyNumberFormat="1" applyFont="1" applyFill="1" applyBorder="1" applyAlignment="1" applyProtection="1">
      <alignment horizontal="right" vertical="center" wrapText="1" indent="1"/>
      <protection locked="0"/>
    </xf>
    <xf numFmtId="0" fontId="4" fillId="0" borderId="0" xfId="0" applyFont="1" applyBorder="1" applyAlignment="1" applyProtection="1"/>
    <xf numFmtId="0" fontId="5" fillId="0" borderId="0" xfId="0" applyFont="1" applyAlignment="1" applyProtection="1"/>
    <xf numFmtId="0" fontId="5" fillId="0" borderId="0" xfId="0" applyFont="1" applyBorder="1" applyAlignment="1" applyProtection="1"/>
    <xf numFmtId="0" fontId="4" fillId="0" borderId="0" xfId="0" applyFont="1" applyBorder="1" applyAlignment="1" applyProtection="1">
      <alignment horizontal="center"/>
    </xf>
    <xf numFmtId="0" fontId="4" fillId="0" borderId="0" xfId="0" applyFont="1" applyFill="1" applyAlignment="1" applyProtection="1"/>
    <xf numFmtId="3" fontId="5" fillId="2" borderId="12" xfId="0" applyNumberFormat="1" applyFont="1" applyFill="1" applyBorder="1" applyAlignment="1" applyProtection="1">
      <alignment horizontal="center" vertical="center"/>
    </xf>
    <xf numFmtId="10" fontId="5" fillId="0" borderId="7" xfId="0" applyNumberFormat="1" applyFont="1" applyFill="1" applyBorder="1" applyAlignment="1" applyProtection="1">
      <alignment horizontal="center" vertical="center"/>
    </xf>
    <xf numFmtId="3" fontId="5" fillId="4" borderId="1" xfId="0" applyNumberFormat="1" applyFont="1" applyFill="1" applyBorder="1" applyAlignment="1" applyProtection="1">
      <alignment horizontal="center" vertical="center" wrapText="1"/>
    </xf>
    <xf numFmtId="3" fontId="5" fillId="2" borderId="1" xfId="0" applyNumberFormat="1" applyFont="1" applyFill="1" applyBorder="1" applyAlignment="1" applyProtection="1">
      <alignment horizontal="right" vertical="center"/>
    </xf>
    <xf numFmtId="164" fontId="5" fillId="2" borderId="1" xfId="1" applyNumberFormat="1" applyFont="1" applyFill="1" applyBorder="1" applyAlignment="1" applyProtection="1">
      <alignment horizontal="right" vertical="center"/>
    </xf>
    <xf numFmtId="164" fontId="4" fillId="4" borderId="1" xfId="0" applyNumberFormat="1" applyFont="1" applyFill="1" applyBorder="1" applyAlignment="1" applyProtection="1">
      <alignment horizontal="right" vertical="center"/>
    </xf>
    <xf numFmtId="0" fontId="5" fillId="2" borderId="1" xfId="0" applyFont="1" applyFill="1" applyBorder="1" applyAlignment="1" applyProtection="1">
      <alignment horizontal="right" vertical="center" indent="1"/>
    </xf>
    <xf numFmtId="0" fontId="4" fillId="0" borderId="15" xfId="0" applyFont="1" applyFill="1" applyBorder="1" applyAlignment="1" applyProtection="1"/>
    <xf numFmtId="0" fontId="4" fillId="0" borderId="8" xfId="0" applyFont="1" applyFill="1" applyBorder="1" applyAlignment="1" applyProtection="1"/>
    <xf numFmtId="0" fontId="9" fillId="0" borderId="0" xfId="0" applyFont="1" applyFill="1" applyBorder="1" applyAlignment="1" applyProtection="1">
      <alignment vertical="center"/>
    </xf>
    <xf numFmtId="0" fontId="5" fillId="0" borderId="0" xfId="0" applyNumberFormat="1" applyFont="1" applyFill="1" applyBorder="1" applyAlignment="1" applyProtection="1">
      <alignment vertical="center"/>
    </xf>
    <xf numFmtId="10" fontId="9" fillId="0" borderId="0" xfId="0" applyNumberFormat="1" applyFont="1" applyFill="1" applyBorder="1" applyAlignment="1" applyProtection="1">
      <alignment vertical="center"/>
    </xf>
    <xf numFmtId="0" fontId="19" fillId="0" borderId="4" xfId="0" applyFont="1" applyBorder="1" applyProtection="1"/>
    <xf numFmtId="0" fontId="19" fillId="0" borderId="15" xfId="0" applyFont="1" applyBorder="1" applyAlignment="1" applyProtection="1"/>
    <xf numFmtId="0" fontId="18" fillId="0" borderId="1" xfId="0" applyFont="1" applyBorder="1" applyAlignment="1" applyProtection="1">
      <alignment horizontal="center" vertical="center"/>
    </xf>
    <xf numFmtId="0" fontId="19" fillId="0" borderId="5" xfId="0" applyFont="1" applyBorder="1" applyProtection="1"/>
    <xf numFmtId="0" fontId="20" fillId="0" borderId="0" xfId="0" applyFont="1" applyBorder="1" applyAlignment="1" applyProtection="1"/>
    <xf numFmtId="0" fontId="4" fillId="0" borderId="0" xfId="0" applyFont="1" applyBorder="1" applyAlignment="1" applyProtection="1">
      <alignment vertical="center"/>
    </xf>
    <xf numFmtId="0" fontId="4" fillId="0" borderId="0" xfId="0" applyFont="1" applyBorder="1" applyProtection="1"/>
    <xf numFmtId="0" fontId="19" fillId="0" borderId="5" xfId="0" applyFont="1" applyFill="1" applyBorder="1" applyAlignment="1" applyProtection="1">
      <alignment vertical="center"/>
    </xf>
    <xf numFmtId="0" fontId="5" fillId="0" borderId="6" xfId="0" applyFont="1" applyBorder="1" applyAlignment="1" applyProtection="1">
      <alignment horizontal="center" vertical="center"/>
    </xf>
    <xf numFmtId="0" fontId="4" fillId="0" borderId="6" xfId="0" applyFont="1" applyBorder="1" applyAlignment="1" applyProtection="1">
      <alignment vertical="center"/>
    </xf>
    <xf numFmtId="0" fontId="5" fillId="0" borderId="6" xfId="0" applyFont="1" applyBorder="1" applyAlignment="1" applyProtection="1">
      <alignment horizontal="center"/>
    </xf>
    <xf numFmtId="167" fontId="4" fillId="0" borderId="6" xfId="0" applyNumberFormat="1" applyFont="1" applyFill="1" applyBorder="1" applyAlignment="1" applyProtection="1">
      <alignment horizontal="center" vertical="center"/>
    </xf>
    <xf numFmtId="0" fontId="4" fillId="0" borderId="6" xfId="0" applyFont="1" applyBorder="1" applyProtection="1"/>
    <xf numFmtId="0" fontId="19" fillId="0" borderId="0" xfId="0" applyFont="1" applyBorder="1" applyProtection="1"/>
    <xf numFmtId="0" fontId="5" fillId="0" borderId="0" xfId="0" applyFont="1" applyBorder="1" applyProtection="1"/>
    <xf numFmtId="0" fontId="19" fillId="0" borderId="0" xfId="0" applyFont="1" applyBorder="1" applyAlignment="1" applyProtection="1"/>
    <xf numFmtId="0" fontId="18" fillId="0" borderId="0" xfId="0" applyFont="1" applyBorder="1" applyAlignment="1" applyProtection="1">
      <alignment vertical="center"/>
    </xf>
    <xf numFmtId="0" fontId="19" fillId="0" borderId="5" xfId="0" applyFont="1" applyBorder="1" applyAlignment="1" applyProtection="1">
      <alignment vertical="center"/>
    </xf>
    <xf numFmtId="0" fontId="4" fillId="0" borderId="0" xfId="0" applyFont="1" applyFill="1" applyBorder="1" applyAlignment="1" applyProtection="1">
      <alignment horizontal="left"/>
    </xf>
    <xf numFmtId="164" fontId="4" fillId="0" borderId="1" xfId="1" applyNumberFormat="1" applyFont="1" applyFill="1" applyBorder="1" applyAlignment="1" applyProtection="1">
      <alignment horizontal="right" vertical="center" wrapText="1" indent="1"/>
    </xf>
    <xf numFmtId="4" fontId="4" fillId="0" borderId="1" xfId="0" applyNumberFormat="1" applyFont="1" applyFill="1" applyBorder="1" applyAlignment="1" applyProtection="1">
      <alignment horizontal="right" vertical="center" wrapText="1" indent="1"/>
    </xf>
    <xf numFmtId="4" fontId="4" fillId="0" borderId="1" xfId="1" applyNumberFormat="1" applyFont="1" applyFill="1" applyBorder="1" applyAlignment="1" applyProtection="1">
      <alignment horizontal="right" vertical="center" wrapText="1" indent="1"/>
    </xf>
    <xf numFmtId="49" fontId="3" fillId="0" borderId="0" xfId="3" applyNumberFormat="1" applyProtection="1"/>
    <xf numFmtId="49" fontId="3" fillId="0" borderId="4" xfId="3" applyNumberFormat="1" applyBorder="1" applyProtection="1"/>
    <xf numFmtId="49" fontId="21" fillId="0" borderId="15" xfId="3" applyNumberFormat="1" applyFont="1" applyFill="1" applyBorder="1" applyAlignment="1" applyProtection="1">
      <alignment horizontal="center" vertical="center"/>
    </xf>
    <xf numFmtId="49" fontId="3" fillId="0" borderId="8" xfId="3" applyNumberFormat="1" applyBorder="1" applyProtection="1"/>
    <xf numFmtId="49" fontId="3" fillId="0" borderId="0" xfId="3" applyNumberFormat="1" applyBorder="1" applyProtection="1"/>
    <xf numFmtId="49" fontId="3" fillId="0" borderId="5" xfId="3" applyNumberFormat="1" applyBorder="1" applyProtection="1"/>
    <xf numFmtId="49" fontId="3" fillId="0" borderId="0" xfId="3" applyNumberFormat="1" applyFont="1" applyBorder="1" applyAlignment="1" applyProtection="1">
      <alignment horizontal="justify" vertical="center" wrapText="1"/>
    </xf>
    <xf numFmtId="49" fontId="3" fillId="0" borderId="9" xfId="3" applyNumberFormat="1" applyBorder="1" applyProtection="1"/>
    <xf numFmtId="49" fontId="22" fillId="0" borderId="0" xfId="3" applyNumberFormat="1" applyFont="1" applyBorder="1" applyAlignment="1" applyProtection="1">
      <alignment horizontal="justify" vertical="center" wrapText="1"/>
    </xf>
    <xf numFmtId="49" fontId="3" fillId="0" borderId="3" xfId="3" applyNumberFormat="1" applyBorder="1" applyProtection="1"/>
    <xf numFmtId="49" fontId="3" fillId="0" borderId="6" xfId="3" applyNumberFormat="1" applyFont="1" applyBorder="1" applyAlignment="1" applyProtection="1">
      <alignment horizontal="justify" vertical="center" wrapText="1"/>
    </xf>
    <xf numFmtId="49" fontId="3" fillId="0" borderId="7" xfId="3" applyNumberFormat="1" applyBorder="1" applyProtection="1"/>
    <xf numFmtId="4" fontId="4" fillId="3" borderId="1" xfId="0" applyNumberFormat="1" applyFont="1" applyFill="1" applyBorder="1" applyAlignment="1" applyProtection="1">
      <alignment horizontal="right" vertical="center" wrapText="1" indent="1"/>
      <protection locked="0"/>
    </xf>
    <xf numFmtId="0" fontId="4" fillId="3" borderId="1" xfId="0" applyNumberFormat="1" applyFont="1" applyFill="1" applyBorder="1" applyAlignment="1" applyProtection="1">
      <alignment horizontal="left" vertical="center" wrapText="1" indent="1"/>
      <protection locked="0"/>
    </xf>
    <xf numFmtId="169" fontId="4" fillId="0" borderId="1" xfId="0" applyNumberFormat="1" applyFont="1" applyFill="1" applyBorder="1" applyAlignment="1" applyProtection="1">
      <alignment horizontal="right" vertical="center" wrapText="1" indent="1"/>
    </xf>
    <xf numFmtId="0" fontId="4" fillId="0" borderId="1" xfId="0" applyNumberFormat="1" applyFont="1" applyFill="1" applyBorder="1" applyAlignment="1" applyProtection="1">
      <alignment horizontal="left" vertical="center" wrapText="1" indent="1"/>
    </xf>
    <xf numFmtId="0" fontId="13" fillId="3" borderId="1" xfId="0" applyNumberFormat="1" applyFont="1" applyFill="1" applyBorder="1" applyAlignment="1" applyProtection="1">
      <alignment horizontal="left" vertical="center" wrapText="1" indent="1"/>
      <protection locked="0"/>
    </xf>
    <xf numFmtId="14" fontId="4" fillId="3" borderId="1" xfId="0" applyNumberFormat="1" applyFont="1" applyFill="1" applyBorder="1" applyAlignment="1" applyProtection="1">
      <alignment horizontal="left" vertical="center" wrapText="1" indent="1"/>
      <protection locked="0"/>
    </xf>
    <xf numFmtId="0" fontId="4" fillId="12" borderId="1" xfId="0" applyNumberFormat="1" applyFont="1" applyFill="1" applyBorder="1" applyAlignment="1" applyProtection="1">
      <alignment horizontal="left" vertical="center" wrapText="1" indent="1"/>
      <protection locked="0"/>
    </xf>
    <xf numFmtId="49" fontId="3" fillId="0" borderId="15" xfId="3" applyNumberFormat="1" applyFont="1" applyBorder="1" applyAlignment="1" applyProtection="1">
      <alignment horizontal="justify" vertical="center" wrapText="1"/>
    </xf>
    <xf numFmtId="49" fontId="3" fillId="0" borderId="6" xfId="3" applyNumberFormat="1" applyFont="1" applyBorder="1" applyAlignment="1" applyProtection="1">
      <alignment horizontal="justify" vertical="justify" wrapText="1"/>
    </xf>
    <xf numFmtId="49" fontId="21" fillId="0" borderId="4" xfId="3" applyNumberFormat="1" applyFont="1" applyFill="1" applyBorder="1" applyAlignment="1" applyProtection="1">
      <alignment vertical="center"/>
    </xf>
    <xf numFmtId="49" fontId="21" fillId="0" borderId="8" xfId="3" applyNumberFormat="1" applyFont="1" applyFill="1" applyBorder="1" applyAlignment="1" applyProtection="1">
      <alignment vertical="center"/>
    </xf>
    <xf numFmtId="49" fontId="3" fillId="0" borderId="0" xfId="3" applyNumberFormat="1" applyFill="1" applyBorder="1" applyProtection="1"/>
    <xf numFmtId="49" fontId="3" fillId="0" borderId="3" xfId="3" applyNumberFormat="1" applyFill="1" applyBorder="1" applyProtection="1"/>
    <xf numFmtId="49" fontId="3" fillId="0" borderId="6" xfId="3" applyNumberFormat="1" applyFont="1" applyFill="1" applyBorder="1" applyAlignment="1" applyProtection="1">
      <alignment horizontal="justify" vertical="center" wrapText="1"/>
    </xf>
    <xf numFmtId="49" fontId="3" fillId="0" borderId="7" xfId="3" applyNumberFormat="1" applyFill="1" applyBorder="1" applyProtection="1"/>
    <xf numFmtId="49" fontId="21" fillId="0" borderId="4" xfId="3" applyNumberFormat="1" applyFont="1" applyFill="1" applyBorder="1" applyAlignment="1" applyProtection="1">
      <alignment horizontal="center" vertical="center"/>
    </xf>
    <xf numFmtId="49" fontId="21" fillId="0" borderId="8" xfId="3" applyNumberFormat="1" applyFont="1" applyFill="1" applyBorder="1" applyAlignment="1" applyProtection="1">
      <alignment horizontal="center" vertical="center"/>
    </xf>
    <xf numFmtId="49" fontId="21" fillId="0" borderId="5" xfId="3" applyNumberFormat="1" applyFont="1" applyFill="1" applyBorder="1" applyAlignment="1" applyProtection="1">
      <alignment horizontal="center" vertical="center"/>
    </xf>
    <xf numFmtId="49" fontId="21" fillId="0" borderId="9" xfId="3" applyNumberFormat="1" applyFont="1" applyFill="1" applyBorder="1" applyAlignment="1" applyProtection="1">
      <alignment horizontal="center" vertical="center"/>
    </xf>
    <xf numFmtId="49" fontId="21" fillId="0" borderId="0" xfId="3" applyNumberFormat="1" applyFont="1" applyFill="1" applyBorder="1" applyAlignment="1" applyProtection="1">
      <alignment horizontal="center" vertical="center"/>
    </xf>
    <xf numFmtId="0" fontId="13" fillId="0" borderId="5" xfId="0" applyFont="1" applyFill="1" applyBorder="1" applyAlignment="1" applyProtection="1">
      <alignment horizontal="center" vertical="center"/>
    </xf>
    <xf numFmtId="10" fontId="13" fillId="0" borderId="5" xfId="0" applyNumberFormat="1" applyFont="1" applyFill="1" applyBorder="1" applyAlignment="1" applyProtection="1">
      <alignment horizontal="center" vertical="center"/>
    </xf>
    <xf numFmtId="164" fontId="5" fillId="2" borderId="1" xfId="0" applyNumberFormat="1" applyFont="1" applyFill="1" applyBorder="1" applyAlignment="1" applyProtection="1">
      <alignment vertical="center"/>
    </xf>
    <xf numFmtId="164" fontId="5" fillId="2" borderId="13" xfId="0" applyNumberFormat="1" applyFont="1" applyFill="1" applyBorder="1" applyAlignment="1" applyProtection="1">
      <alignment vertical="center"/>
    </xf>
    <xf numFmtId="49" fontId="24" fillId="0" borderId="0" xfId="3" applyNumberFormat="1" applyFont="1" applyBorder="1" applyAlignment="1" applyProtection="1">
      <alignment horizontal="justify" vertical="center" wrapText="1"/>
    </xf>
    <xf numFmtId="49" fontId="23" fillId="0" borderId="0" xfId="3" applyNumberFormat="1" applyFont="1" applyBorder="1" applyAlignment="1" applyProtection="1">
      <alignment horizontal="justify" vertical="center" wrapText="1"/>
    </xf>
    <xf numFmtId="49" fontId="25" fillId="0" borderId="5" xfId="3" applyNumberFormat="1" applyFont="1" applyBorder="1" applyProtection="1"/>
    <xf numFmtId="49" fontId="25" fillId="0" borderId="5" xfId="3" applyNumberFormat="1" applyFont="1" applyBorder="1" applyAlignment="1" applyProtection="1">
      <alignment vertical="top"/>
    </xf>
    <xf numFmtId="0" fontId="5" fillId="0" borderId="0" xfId="0" applyFont="1" applyBorder="1" applyAlignment="1" applyProtection="1">
      <alignment horizontal="left" vertical="center"/>
    </xf>
    <xf numFmtId="0" fontId="4" fillId="0" borderId="0" xfId="0" applyFont="1" applyBorder="1" applyAlignment="1" applyProtection="1">
      <alignment horizontal="left" vertical="center"/>
    </xf>
    <xf numFmtId="0" fontId="5" fillId="2" borderId="1" xfId="0" applyNumberFormat="1"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4" fontId="4" fillId="12" borderId="1" xfId="0" applyNumberFormat="1" applyFont="1" applyFill="1" applyBorder="1" applyAlignment="1" applyProtection="1">
      <alignment horizontal="right" vertical="center" indent="1"/>
      <protection locked="0"/>
    </xf>
    <xf numFmtId="0" fontId="5" fillId="2" borderId="1" xfId="0" applyFont="1" applyFill="1" applyBorder="1" applyAlignment="1" applyProtection="1">
      <alignment horizontal="center" vertical="center"/>
    </xf>
    <xf numFmtId="166" fontId="11" fillId="0" borderId="1" xfId="0" applyNumberFormat="1" applyFont="1" applyFill="1" applyBorder="1" applyAlignment="1" applyProtection="1">
      <alignment horizontal="right" vertical="center"/>
    </xf>
    <xf numFmtId="0" fontId="5" fillId="0" borderId="0" xfId="0" applyFont="1" applyFill="1" applyBorder="1" applyAlignment="1" applyProtection="1">
      <alignment horizontal="center" vertical="center"/>
    </xf>
    <xf numFmtId="0" fontId="5" fillId="2" borderId="1"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wrapText="1"/>
    </xf>
    <xf numFmtId="3" fontId="5" fillId="2" borderId="12" xfId="0" applyNumberFormat="1" applyFont="1" applyFill="1" applyBorder="1" applyAlignment="1" applyProtection="1">
      <alignment horizontal="center" vertical="center" wrapText="1"/>
    </xf>
    <xf numFmtId="3" fontId="5" fillId="2" borderId="1" xfId="0" applyNumberFormat="1" applyFont="1" applyFill="1" applyBorder="1" applyAlignment="1" applyProtection="1">
      <alignment horizontal="center" vertical="center" wrapText="1"/>
    </xf>
    <xf numFmtId="0" fontId="5" fillId="0" borderId="0" xfId="0" applyFont="1" applyBorder="1" applyAlignment="1" applyProtection="1">
      <alignment horizontal="left" vertical="center"/>
    </xf>
    <xf numFmtId="0" fontId="5" fillId="2" borderId="1" xfId="0" applyNumberFormat="1" applyFont="1" applyFill="1" applyBorder="1" applyAlignment="1" applyProtection="1">
      <alignment horizontal="center" vertical="center"/>
    </xf>
    <xf numFmtId="4" fontId="4" fillId="0" borderId="1" xfId="0" applyNumberFormat="1" applyFont="1" applyFill="1" applyBorder="1" applyAlignment="1" applyProtection="1">
      <alignment horizontal="right" vertical="center" indent="1"/>
    </xf>
    <xf numFmtId="0" fontId="5" fillId="2" borderId="12" xfId="0" applyFont="1" applyFill="1" applyBorder="1" applyAlignment="1" applyProtection="1">
      <alignment horizontal="center" vertical="center" wrapText="1"/>
    </xf>
    <xf numFmtId="3" fontId="5" fillId="2" borderId="12" xfId="0" applyNumberFormat="1"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169" fontId="4" fillId="0" borderId="1" xfId="0" applyNumberFormat="1" applyFont="1" applyFill="1" applyBorder="1" applyAlignment="1" applyProtection="1">
      <alignment horizontal="right" vertical="center" wrapText="1"/>
    </xf>
    <xf numFmtId="0" fontId="4" fillId="0" borderId="0" xfId="0" applyFont="1" applyAlignment="1" applyProtection="1">
      <alignment horizontal="center" vertical="center"/>
    </xf>
    <xf numFmtId="0" fontId="4" fillId="3" borderId="1" xfId="0" applyNumberFormat="1" applyFont="1" applyFill="1" applyBorder="1" applyAlignment="1" applyProtection="1">
      <alignment horizontal="left" vertical="center" wrapText="1"/>
      <protection locked="0"/>
    </xf>
    <xf numFmtId="16" fontId="4" fillId="3" borderId="1" xfId="0" applyNumberFormat="1" applyFont="1" applyFill="1" applyBorder="1" applyAlignment="1" applyProtection="1">
      <alignment horizontal="left" vertical="center" wrapText="1" indent="1"/>
      <protection locked="0"/>
    </xf>
    <xf numFmtId="0" fontId="4" fillId="3" borderId="1" xfId="0" applyFont="1" applyFill="1" applyBorder="1" applyAlignment="1" applyProtection="1">
      <alignment horizontal="left" vertical="center" wrapText="1" indent="1"/>
      <protection locked="0"/>
    </xf>
    <xf numFmtId="0" fontId="4" fillId="3" borderId="1" xfId="0" applyFont="1" applyFill="1" applyBorder="1" applyAlignment="1" applyProtection="1">
      <alignment horizontal="center" vertical="center" wrapText="1"/>
      <protection locked="0"/>
    </xf>
    <xf numFmtId="0" fontId="13" fillId="3" borderId="1" xfId="0" applyFont="1" applyFill="1" applyBorder="1" applyAlignment="1" applyProtection="1">
      <alignment horizontal="left" vertical="center" wrapText="1" indent="1"/>
      <protection locked="0"/>
    </xf>
    <xf numFmtId="0" fontId="4" fillId="3" borderId="1" xfId="0" applyNumberFormat="1" applyFont="1" applyFill="1" applyBorder="1" applyAlignment="1" applyProtection="1">
      <alignment horizontal="left" vertical="center" wrapText="1"/>
      <protection locked="0" hidden="1"/>
    </xf>
    <xf numFmtId="0" fontId="4" fillId="3" borderId="1" xfId="0" applyNumberFormat="1" applyFont="1" applyFill="1" applyBorder="1" applyAlignment="1" applyProtection="1">
      <alignment horizontal="center" vertical="center" wrapText="1"/>
      <protection locked="0"/>
    </xf>
    <xf numFmtId="0" fontId="4" fillId="3" borderId="1" xfId="0" applyNumberFormat="1" applyFont="1" applyFill="1" applyBorder="1" applyAlignment="1" applyProtection="1">
      <alignment horizontal="left" vertical="center" wrapText="1" indent="1"/>
      <protection locked="0"/>
    </xf>
    <xf numFmtId="0" fontId="4" fillId="3" borderId="1"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xf>
    <xf numFmtId="0" fontId="4" fillId="0" borderId="0" xfId="0" applyFont="1" applyFill="1" applyBorder="1" applyAlignment="1" applyProtection="1">
      <alignment vertical="center" wrapText="1"/>
    </xf>
    <xf numFmtId="165" fontId="4" fillId="3" borderId="1"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left" vertical="center" wrapText="1"/>
    </xf>
    <xf numFmtId="166" fontId="4" fillId="0" borderId="1" xfId="0" applyNumberFormat="1" applyFont="1" applyFill="1" applyBorder="1" applyAlignment="1" applyProtection="1">
      <alignment horizontal="right" vertical="center" wrapText="1" indent="1"/>
    </xf>
    <xf numFmtId="166" fontId="4" fillId="3" borderId="1" xfId="0" applyNumberFormat="1" applyFont="1" applyFill="1" applyBorder="1" applyAlignment="1" applyProtection="1">
      <alignment horizontal="right" vertical="center" wrapText="1" indent="1"/>
      <protection locked="0"/>
    </xf>
    <xf numFmtId="168" fontId="4" fillId="3" borderId="1" xfId="0" applyNumberFormat="1" applyFont="1" applyFill="1" applyBorder="1" applyAlignment="1" applyProtection="1">
      <alignment horizontal="center" vertical="center" wrapText="1"/>
      <protection locked="0"/>
    </xf>
    <xf numFmtId="165" fontId="4" fillId="0" borderId="1" xfId="0" applyNumberFormat="1" applyFont="1" applyFill="1" applyBorder="1" applyAlignment="1" applyProtection="1">
      <alignment horizontal="right" vertical="center" wrapText="1" indent="1"/>
    </xf>
    <xf numFmtId="166" fontId="4" fillId="2" borderId="1" xfId="0" applyNumberFormat="1" applyFont="1" applyFill="1" applyBorder="1" applyAlignment="1" applyProtection="1">
      <alignment horizontal="right" vertical="center" wrapText="1" indent="1"/>
    </xf>
    <xf numFmtId="14" fontId="4" fillId="3" borderId="1" xfId="0" applyNumberFormat="1" applyFont="1" applyFill="1" applyBorder="1" applyAlignment="1" applyProtection="1">
      <alignment horizontal="center" vertical="center" wrapText="1"/>
      <protection locked="0"/>
    </xf>
    <xf numFmtId="3" fontId="13" fillId="3" borderId="1" xfId="0" applyNumberFormat="1" applyFont="1" applyFill="1" applyBorder="1" applyAlignment="1" applyProtection="1">
      <alignment horizontal="center" vertical="center" wrapText="1"/>
      <protection locked="0"/>
    </xf>
    <xf numFmtId="3" fontId="4" fillId="3" borderId="1" xfId="0" applyNumberFormat="1" applyFont="1" applyFill="1" applyBorder="1" applyAlignment="1" applyProtection="1">
      <alignment horizontal="right" vertical="center" wrapText="1" indent="1"/>
      <protection locked="0"/>
    </xf>
    <xf numFmtId="4" fontId="4" fillId="0" borderId="1" xfId="0" applyNumberFormat="1" applyFont="1" applyFill="1" applyBorder="1" applyAlignment="1" applyProtection="1">
      <alignment horizontal="right" vertical="center" wrapText="1" indent="1"/>
    </xf>
    <xf numFmtId="4" fontId="4" fillId="3" borderId="1" xfId="0" applyNumberFormat="1" applyFont="1" applyFill="1" applyBorder="1" applyAlignment="1" applyProtection="1">
      <alignment horizontal="right" vertical="center" wrapText="1" indent="1"/>
      <protection locked="0"/>
    </xf>
    <xf numFmtId="0" fontId="4" fillId="3" borderId="1" xfId="0" applyNumberFormat="1" applyFont="1" applyFill="1" applyBorder="1" applyAlignment="1" applyProtection="1">
      <alignment horizontal="left" vertical="center" wrapText="1" indent="1"/>
      <protection locked="0"/>
    </xf>
    <xf numFmtId="169" fontId="4" fillId="0" borderId="1" xfId="0" applyNumberFormat="1" applyFont="1" applyFill="1" applyBorder="1" applyAlignment="1" applyProtection="1">
      <alignment horizontal="right" vertical="center" wrapText="1" indent="1"/>
    </xf>
    <xf numFmtId="0" fontId="4" fillId="0" borderId="1" xfId="0" applyNumberFormat="1" applyFont="1" applyFill="1" applyBorder="1" applyAlignment="1" applyProtection="1">
      <alignment horizontal="left" vertical="center" wrapText="1" indent="1"/>
    </xf>
    <xf numFmtId="0" fontId="13" fillId="3" borderId="1" xfId="0" applyNumberFormat="1" applyFont="1" applyFill="1" applyBorder="1" applyAlignment="1" applyProtection="1">
      <alignment horizontal="left" vertical="center" wrapText="1" indent="1"/>
      <protection locked="0"/>
    </xf>
    <xf numFmtId="14" fontId="4" fillId="3" borderId="1" xfId="0" applyNumberFormat="1" applyFont="1" applyFill="1" applyBorder="1" applyAlignment="1" applyProtection="1">
      <alignment horizontal="left" vertical="center" wrapText="1" indent="1"/>
      <protection locked="0"/>
    </xf>
    <xf numFmtId="169" fontId="4" fillId="0" borderId="1" xfId="0" applyNumberFormat="1" applyFont="1" applyFill="1" applyBorder="1" applyAlignment="1" applyProtection="1">
      <alignment horizontal="right" vertical="center" wrapText="1"/>
    </xf>
    <xf numFmtId="0" fontId="4" fillId="3" borderId="1" xfId="0" applyNumberFormat="1" applyFont="1" applyFill="1" applyBorder="1" applyAlignment="1" applyProtection="1">
      <alignment horizontal="left" vertical="center" wrapText="1"/>
      <protection locked="0"/>
    </xf>
    <xf numFmtId="0" fontId="4" fillId="3" borderId="1" xfId="0" applyFont="1" applyFill="1" applyBorder="1" applyAlignment="1" applyProtection="1">
      <alignment horizontal="left" vertical="center" wrapText="1" indent="1"/>
      <protection locked="0"/>
    </xf>
    <xf numFmtId="0" fontId="4" fillId="3" borderId="1" xfId="0" applyFont="1" applyFill="1" applyBorder="1" applyAlignment="1" applyProtection="1">
      <alignment horizontal="center" vertical="center" wrapText="1"/>
      <protection locked="0"/>
    </xf>
    <xf numFmtId="0" fontId="4" fillId="3" borderId="1" xfId="0" applyNumberFormat="1" applyFont="1" applyFill="1" applyBorder="1" applyAlignment="1" applyProtection="1">
      <alignment horizontal="center" vertical="center" wrapText="1"/>
      <protection locked="0"/>
    </xf>
    <xf numFmtId="0" fontId="4" fillId="3" borderId="1" xfId="0" applyNumberFormat="1" applyFont="1" applyFill="1" applyBorder="1" applyAlignment="1" applyProtection="1">
      <alignment horizontal="left" vertical="center" wrapText="1" indent="1"/>
      <protection locked="0"/>
    </xf>
    <xf numFmtId="165" fontId="4" fillId="3" borderId="1" xfId="0" applyNumberFormat="1" applyFont="1" applyFill="1" applyBorder="1" applyAlignment="1" applyProtection="1">
      <alignment horizontal="center" vertical="center" wrapText="1"/>
      <protection locked="0"/>
    </xf>
    <xf numFmtId="168" fontId="4" fillId="3" borderId="1" xfId="0" applyNumberFormat="1" applyFont="1" applyFill="1" applyBorder="1" applyAlignment="1" applyProtection="1">
      <alignment horizontal="center" vertical="center" wrapText="1"/>
      <protection locked="0"/>
    </xf>
    <xf numFmtId="0" fontId="4" fillId="3" borderId="1" xfId="0" applyNumberFormat="1" applyFont="1" applyFill="1" applyBorder="1" applyAlignment="1" applyProtection="1">
      <alignment horizontal="left" vertical="center" wrapText="1" indent="1"/>
      <protection locked="0"/>
    </xf>
    <xf numFmtId="0" fontId="4" fillId="3" borderId="1" xfId="0" quotePrefix="1" applyNumberFormat="1" applyFont="1" applyFill="1" applyBorder="1" applyAlignment="1" applyProtection="1">
      <alignment horizontal="left" vertical="center" wrapText="1" indent="1"/>
      <protection locked="0"/>
    </xf>
    <xf numFmtId="49" fontId="21" fillId="2" borderId="4" xfId="3" applyNumberFormat="1" applyFont="1" applyFill="1" applyBorder="1" applyAlignment="1" applyProtection="1">
      <alignment horizontal="center" vertical="center"/>
    </xf>
    <xf numFmtId="49" fontId="21" fillId="2" borderId="15" xfId="3" applyNumberFormat="1" applyFont="1" applyFill="1" applyBorder="1" applyAlignment="1" applyProtection="1">
      <alignment horizontal="center" vertical="center"/>
    </xf>
    <xf numFmtId="49" fontId="21" fillId="2" borderId="8" xfId="3" applyNumberFormat="1" applyFont="1" applyFill="1" applyBorder="1" applyAlignment="1" applyProtection="1">
      <alignment horizontal="center" vertical="center"/>
    </xf>
    <xf numFmtId="49" fontId="21" fillId="2" borderId="1" xfId="3" applyNumberFormat="1" applyFont="1" applyFill="1" applyBorder="1" applyAlignment="1" applyProtection="1">
      <alignment horizontal="center" vertical="center"/>
    </xf>
    <xf numFmtId="49" fontId="21" fillId="2" borderId="10" xfId="3" applyNumberFormat="1" applyFont="1" applyFill="1" applyBorder="1" applyAlignment="1" applyProtection="1">
      <alignment horizontal="center" vertical="center"/>
    </xf>
    <xf numFmtId="0" fontId="5" fillId="0" borderId="2" xfId="0" applyFont="1" applyFill="1" applyBorder="1" applyAlignment="1" applyProtection="1">
      <alignment horizontal="left" vertical="center" indent="1"/>
    </xf>
    <xf numFmtId="0" fontId="5" fillId="0" borderId="13" xfId="0" applyFont="1" applyFill="1" applyBorder="1" applyAlignment="1" applyProtection="1">
      <alignment horizontal="left" vertical="center" indent="1"/>
    </xf>
    <xf numFmtId="167" fontId="5" fillId="0" borderId="0" xfId="0" applyNumberFormat="1" applyFont="1" applyFill="1" applyBorder="1" applyAlignment="1" applyProtection="1">
      <alignment horizontal="left" vertical="center"/>
    </xf>
    <xf numFmtId="0" fontId="0" fillId="0" borderId="0" xfId="0" applyAlignment="1" applyProtection="1">
      <alignment horizontal="left" vertical="center"/>
    </xf>
    <xf numFmtId="0" fontId="0" fillId="0" borderId="9" xfId="0" applyBorder="1" applyAlignment="1" applyProtection="1">
      <alignment horizontal="left" vertical="center"/>
    </xf>
    <xf numFmtId="0" fontId="5" fillId="2" borderId="2" xfId="0" applyNumberFormat="1" applyFont="1" applyFill="1" applyBorder="1" applyAlignment="1" applyProtection="1">
      <alignment horizontal="left" vertical="center" indent="1"/>
    </xf>
    <xf numFmtId="0" fontId="5" fillId="2" borderId="13" xfId="0" applyNumberFormat="1" applyFont="1" applyFill="1" applyBorder="1" applyAlignment="1" applyProtection="1">
      <alignment horizontal="left" vertical="center" indent="1"/>
    </xf>
    <xf numFmtId="0" fontId="5" fillId="12" borderId="1" xfId="0" applyFont="1" applyFill="1" applyBorder="1" applyAlignment="1" applyProtection="1">
      <alignment horizontal="center" vertical="center"/>
      <protection locked="0"/>
    </xf>
    <xf numFmtId="164" fontId="5" fillId="2" borderId="1" xfId="1" applyNumberFormat="1" applyFont="1" applyFill="1" applyBorder="1" applyAlignment="1" applyProtection="1">
      <alignment horizontal="right" vertical="center" wrapText="1" indent="1"/>
    </xf>
    <xf numFmtId="0" fontId="5" fillId="2" borderId="2"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4" fillId="12" borderId="1" xfId="0" applyFont="1" applyFill="1" applyBorder="1" applyAlignment="1" applyProtection="1">
      <alignment horizontal="right" vertical="center" indent="1"/>
      <protection locked="0"/>
    </xf>
    <xf numFmtId="4" fontId="4" fillId="12" borderId="1" xfId="0" applyNumberFormat="1" applyFont="1" applyFill="1" applyBorder="1" applyAlignment="1" applyProtection="1">
      <alignment horizontal="right" vertical="center" indent="1"/>
      <protection locked="0"/>
    </xf>
    <xf numFmtId="0" fontId="10" fillId="2" borderId="1" xfId="0" applyFont="1" applyFill="1" applyBorder="1" applyAlignment="1" applyProtection="1">
      <alignment horizontal="center" vertical="center"/>
    </xf>
    <xf numFmtId="4" fontId="13" fillId="0" borderId="1" xfId="0" applyNumberFormat="1" applyFont="1" applyFill="1" applyBorder="1" applyAlignment="1" applyProtection="1">
      <alignment horizontal="right" vertical="center" indent="1"/>
    </xf>
    <xf numFmtId="0" fontId="9" fillId="2" borderId="1" xfId="0" applyFont="1" applyFill="1" applyBorder="1" applyAlignment="1" applyProtection="1">
      <alignment horizontal="center" vertical="center" wrapText="1"/>
    </xf>
    <xf numFmtId="0" fontId="10" fillId="2" borderId="1" xfId="0" applyNumberFormat="1" applyFont="1" applyFill="1" applyBorder="1" applyAlignment="1" applyProtection="1">
      <alignment horizontal="center" vertical="center"/>
    </xf>
    <xf numFmtId="0" fontId="5" fillId="0" borderId="2" xfId="0" applyFont="1" applyBorder="1" applyAlignment="1" applyProtection="1">
      <alignment horizontal="left" vertical="center" indent="1"/>
    </xf>
    <xf numFmtId="0" fontId="5" fillId="0" borderId="13" xfId="0" applyFont="1" applyBorder="1" applyAlignment="1" applyProtection="1">
      <alignment horizontal="left" vertical="center" indent="1"/>
    </xf>
    <xf numFmtId="0" fontId="5" fillId="2" borderId="2" xfId="0" applyFont="1" applyFill="1" applyBorder="1" applyAlignment="1" applyProtection="1">
      <alignment horizontal="right" indent="1"/>
    </xf>
    <xf numFmtId="0" fontId="5" fillId="2" borderId="14" xfId="0" applyFont="1" applyFill="1" applyBorder="1" applyAlignment="1" applyProtection="1">
      <alignment horizontal="right" indent="1"/>
    </xf>
    <xf numFmtId="0" fontId="5" fillId="2" borderId="13" xfId="0" applyFont="1" applyFill="1" applyBorder="1" applyAlignment="1" applyProtection="1">
      <alignment horizontal="right" indent="1"/>
    </xf>
    <xf numFmtId="0" fontId="18" fillId="0" borderId="0" xfId="0" applyFont="1" applyFill="1" applyBorder="1" applyAlignment="1" applyProtection="1">
      <alignment horizontal="left"/>
    </xf>
    <xf numFmtId="0" fontId="5" fillId="0" borderId="0" xfId="0" applyFont="1" applyBorder="1" applyAlignment="1" applyProtection="1">
      <alignment horizontal="left" vertical="center"/>
    </xf>
    <xf numFmtId="0" fontId="4" fillId="0" borderId="0" xfId="0" applyFont="1" applyBorder="1" applyAlignment="1" applyProtection="1">
      <alignment horizontal="left" vertical="center"/>
    </xf>
    <xf numFmtId="4" fontId="4" fillId="0" borderId="1" xfId="0" applyNumberFormat="1" applyFont="1" applyBorder="1" applyAlignment="1" applyProtection="1">
      <alignment horizontal="right" vertical="center" indent="1"/>
    </xf>
    <xf numFmtId="0" fontId="5" fillId="2" borderId="1" xfId="0" applyNumberFormat="1" applyFont="1" applyFill="1" applyBorder="1" applyAlignment="1" applyProtection="1">
      <alignment horizontal="center" vertical="center"/>
    </xf>
    <xf numFmtId="4" fontId="9" fillId="2" borderId="2" xfId="0" applyNumberFormat="1" applyFont="1" applyFill="1" applyBorder="1" applyAlignment="1" applyProtection="1">
      <alignment horizontal="right" vertical="center" indent="1"/>
    </xf>
    <xf numFmtId="4" fontId="9" fillId="2" borderId="13" xfId="0" applyNumberFormat="1" applyFont="1" applyFill="1" applyBorder="1" applyAlignment="1" applyProtection="1">
      <alignment horizontal="right" vertical="center" indent="1"/>
    </xf>
    <xf numFmtId="0" fontId="5" fillId="2" borderId="1" xfId="0" applyFont="1" applyFill="1" applyBorder="1" applyAlignment="1" applyProtection="1">
      <alignment horizontal="left" vertical="center" indent="1"/>
    </xf>
    <xf numFmtId="4" fontId="4" fillId="0" borderId="2" xfId="0" applyNumberFormat="1" applyFont="1" applyFill="1" applyBorder="1" applyAlignment="1" applyProtection="1">
      <alignment horizontal="right" vertical="center" indent="1"/>
    </xf>
    <xf numFmtId="4" fontId="4" fillId="0" borderId="13" xfId="0" applyNumberFormat="1" applyFont="1" applyFill="1" applyBorder="1" applyAlignment="1" applyProtection="1">
      <alignment horizontal="right" vertical="center" indent="1"/>
    </xf>
    <xf numFmtId="0" fontId="5" fillId="2" borderId="2" xfId="0" applyFont="1" applyFill="1" applyBorder="1" applyAlignment="1" applyProtection="1">
      <alignment horizontal="left" vertical="center" indent="1"/>
    </xf>
    <xf numFmtId="0" fontId="5" fillId="2" borderId="13" xfId="0" applyFont="1" applyFill="1" applyBorder="1" applyAlignment="1" applyProtection="1">
      <alignment horizontal="left" vertical="center" indent="1"/>
    </xf>
    <xf numFmtId="4" fontId="5" fillId="2" borderId="2" xfId="0" applyNumberFormat="1" applyFont="1" applyFill="1" applyBorder="1" applyAlignment="1" applyProtection="1">
      <alignment horizontal="right" vertical="center" indent="1"/>
    </xf>
    <xf numFmtId="4" fontId="5" fillId="2" borderId="13" xfId="0" applyNumberFormat="1" applyFont="1" applyFill="1" applyBorder="1" applyAlignment="1" applyProtection="1">
      <alignment horizontal="right" vertical="center" indent="1"/>
    </xf>
    <xf numFmtId="0" fontId="5" fillId="0" borderId="1" xfId="0" applyFont="1" applyBorder="1" applyAlignment="1" applyProtection="1">
      <alignment horizontal="left" vertical="center" indent="1"/>
    </xf>
    <xf numFmtId="0" fontId="5" fillId="2" borderId="2" xfId="0" applyNumberFormat="1" applyFont="1" applyFill="1" applyBorder="1" applyAlignment="1" applyProtection="1">
      <alignment horizontal="center" vertical="center"/>
    </xf>
    <xf numFmtId="0" fontId="5" fillId="2" borderId="13" xfId="0" applyNumberFormat="1" applyFont="1" applyFill="1" applyBorder="1" applyAlignment="1" applyProtection="1">
      <alignment horizontal="center" vertical="center"/>
    </xf>
    <xf numFmtId="4" fontId="4" fillId="0" borderId="1" xfId="0" applyNumberFormat="1" applyFont="1" applyFill="1" applyBorder="1" applyAlignment="1" applyProtection="1">
      <alignment horizontal="right" vertical="center" indent="1"/>
    </xf>
    <xf numFmtId="0" fontId="9" fillId="2" borderId="1" xfId="0" applyFont="1" applyFill="1" applyBorder="1" applyAlignment="1" applyProtection="1">
      <alignment horizontal="left" vertical="center" indent="1"/>
    </xf>
    <xf numFmtId="10" fontId="4" fillId="0" borderId="1" xfId="0" applyNumberFormat="1" applyFont="1" applyBorder="1" applyAlignment="1" applyProtection="1">
      <alignment horizontal="right" vertical="center" indent="1"/>
    </xf>
    <xf numFmtId="4" fontId="5" fillId="13" borderId="1" xfId="0" applyNumberFormat="1" applyFont="1" applyFill="1" applyBorder="1" applyAlignment="1" applyProtection="1">
      <alignment horizontal="center" vertical="center"/>
    </xf>
    <xf numFmtId="4" fontId="13" fillId="0" borderId="4" xfId="0" applyNumberFormat="1" applyFont="1" applyFill="1" applyBorder="1" applyAlignment="1" applyProtection="1">
      <alignment horizontal="right" vertical="center" indent="1"/>
    </xf>
    <xf numFmtId="4" fontId="13" fillId="0" borderId="8" xfId="0" applyNumberFormat="1" applyFont="1" applyFill="1" applyBorder="1" applyAlignment="1" applyProtection="1">
      <alignment horizontal="right" vertical="center" indent="1"/>
    </xf>
    <xf numFmtId="4" fontId="13" fillId="0" borderId="3" xfId="0" applyNumberFormat="1" applyFont="1" applyFill="1" applyBorder="1" applyAlignment="1" applyProtection="1">
      <alignment horizontal="right" vertical="center" indent="1"/>
    </xf>
    <xf numFmtId="4" fontId="13" fillId="0" borderId="7" xfId="0" applyNumberFormat="1" applyFont="1" applyFill="1" applyBorder="1" applyAlignment="1" applyProtection="1">
      <alignment horizontal="right" vertical="center" indent="1"/>
    </xf>
    <xf numFmtId="0" fontId="4" fillId="0" borderId="1" xfId="0" applyFont="1" applyFill="1" applyBorder="1" applyAlignment="1" applyProtection="1">
      <alignment horizontal="right" vertical="center" indent="1"/>
    </xf>
    <xf numFmtId="0" fontId="5" fillId="0" borderId="2"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10" fontId="10" fillId="2" borderId="2" xfId="0" applyNumberFormat="1" applyFont="1" applyFill="1" applyBorder="1" applyAlignment="1" applyProtection="1">
      <alignment horizontal="center" vertical="center"/>
    </xf>
    <xf numFmtId="10" fontId="10" fillId="2" borderId="14" xfId="0" applyNumberFormat="1" applyFont="1" applyFill="1" applyBorder="1" applyAlignment="1" applyProtection="1">
      <alignment horizontal="center" vertical="center"/>
    </xf>
    <xf numFmtId="10" fontId="10" fillId="2" borderId="13" xfId="0" applyNumberFormat="1" applyFont="1" applyFill="1" applyBorder="1" applyAlignment="1" applyProtection="1">
      <alignment horizontal="center" vertical="center"/>
    </xf>
    <xf numFmtId="0" fontId="16" fillId="2" borderId="1" xfId="0" applyFont="1" applyFill="1" applyBorder="1" applyAlignment="1" applyProtection="1">
      <alignment horizontal="center" vertical="center"/>
    </xf>
    <xf numFmtId="166" fontId="11" fillId="0" borderId="1" xfId="0" applyNumberFormat="1" applyFont="1" applyFill="1" applyBorder="1" applyAlignment="1" applyProtection="1">
      <alignment horizontal="right" vertical="center"/>
    </xf>
    <xf numFmtId="0" fontId="5" fillId="0" borderId="0" xfId="0" applyFont="1" applyFill="1" applyBorder="1" applyAlignment="1" applyProtection="1">
      <alignment horizontal="center" vertical="center"/>
    </xf>
    <xf numFmtId="10" fontId="10" fillId="2" borderId="1" xfId="0" applyNumberFormat="1"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164" fontId="5" fillId="0" borderId="5" xfId="0" applyNumberFormat="1" applyFont="1" applyFill="1" applyBorder="1" applyAlignment="1" applyProtection="1">
      <alignment horizontal="center" vertical="center"/>
    </xf>
    <xf numFmtId="164" fontId="4" fillId="4" borderId="10" xfId="0" applyNumberFormat="1" applyFont="1" applyFill="1" applyBorder="1" applyAlignment="1" applyProtection="1">
      <alignment horizontal="center" vertical="center"/>
    </xf>
    <xf numFmtId="164" fontId="4" fillId="4" borderId="11" xfId="0" applyNumberFormat="1" applyFont="1" applyFill="1" applyBorder="1" applyAlignment="1" applyProtection="1">
      <alignment horizontal="center" vertical="center"/>
    </xf>
    <xf numFmtId="164" fontId="4" fillId="4" borderId="12" xfId="0" applyNumberFormat="1" applyFont="1" applyFill="1" applyBorder="1" applyAlignment="1" applyProtection="1">
      <alignment horizontal="center" vertical="center"/>
    </xf>
    <xf numFmtId="164" fontId="4" fillId="4" borderId="10" xfId="0" applyNumberFormat="1" applyFont="1" applyFill="1" applyBorder="1" applyAlignment="1" applyProtection="1">
      <alignment horizontal="right" vertical="center" indent="2"/>
    </xf>
    <xf numFmtId="164" fontId="4" fillId="4" borderId="11" xfId="0" applyNumberFormat="1" applyFont="1" applyFill="1" applyBorder="1" applyAlignment="1" applyProtection="1">
      <alignment horizontal="right" vertical="center" indent="2"/>
    </xf>
    <xf numFmtId="164" fontId="4" fillId="4" borderId="12" xfId="0" applyNumberFormat="1" applyFont="1" applyFill="1" applyBorder="1" applyAlignment="1" applyProtection="1">
      <alignment horizontal="right" vertical="center" indent="2"/>
    </xf>
    <xf numFmtId="0" fontId="5" fillId="2" borderId="2"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wrapText="1"/>
    </xf>
    <xf numFmtId="3" fontId="5" fillId="2" borderId="10" xfId="0" applyNumberFormat="1" applyFont="1" applyFill="1" applyBorder="1" applyAlignment="1" applyProtection="1">
      <alignment horizontal="center" vertical="center" wrapText="1"/>
    </xf>
    <xf numFmtId="3" fontId="5" fillId="2" borderId="12" xfId="0" applyNumberFormat="1" applyFont="1" applyFill="1" applyBorder="1" applyAlignment="1" applyProtection="1">
      <alignment horizontal="center" vertical="center" wrapText="1"/>
    </xf>
    <xf numFmtId="164" fontId="4" fillId="0" borderId="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2" borderId="1" xfId="0" applyNumberFormat="1"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164" fontId="5" fillId="2" borderId="2" xfId="0" applyNumberFormat="1" applyFont="1" applyFill="1" applyBorder="1" applyAlignment="1" applyProtection="1">
      <alignment horizontal="center" vertical="center"/>
    </xf>
    <xf numFmtId="164" fontId="5" fillId="2" borderId="13" xfId="0" applyNumberFormat="1" applyFont="1" applyFill="1" applyBorder="1" applyAlignment="1" applyProtection="1">
      <alignment horizontal="center" vertical="center"/>
    </xf>
  </cellXfs>
  <cellStyles count="6">
    <cellStyle name="Comma" xfId="1" builtinId="3"/>
    <cellStyle name="Comma 2" xfId="5"/>
    <cellStyle name="Hyperlink" xfId="2" builtinId="8"/>
    <cellStyle name="Hyperlink 2" xfId="4"/>
    <cellStyle name="Normal" xfId="0" builtinId="0"/>
    <cellStyle name="Normal 2" xfId="3"/>
  </cellStyles>
  <dxfs count="0"/>
  <tableStyles count="0" defaultTableStyle="TableStyleMedium2" defaultPivotStyle="PivotStyleLight16"/>
  <colors>
    <mruColors>
      <color rgb="FFB8C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161925</xdr:colOff>
      <xdr:row>1</xdr:row>
      <xdr:rowOff>152400</xdr:rowOff>
    </xdr:from>
    <xdr:to>
      <xdr:col>1</xdr:col>
      <xdr:colOff>161925</xdr:colOff>
      <xdr:row>4</xdr:row>
      <xdr:rowOff>6164</xdr:rowOff>
    </xdr:to>
    <xdr:pic>
      <xdr:nvPicPr>
        <xdr:cNvPr id="2" name="Picture 8" descr="educ-traini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314325"/>
          <a:ext cx="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2</xdr:col>
      <xdr:colOff>2385532</xdr:colOff>
      <xdr:row>4</xdr:row>
      <xdr:rowOff>165520</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059" y="156882"/>
          <a:ext cx="3057885" cy="8602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161925</xdr:colOff>
      <xdr:row>1</xdr:row>
      <xdr:rowOff>152400</xdr:rowOff>
    </xdr:from>
    <xdr:to>
      <xdr:col>1</xdr:col>
      <xdr:colOff>161925</xdr:colOff>
      <xdr:row>4</xdr:row>
      <xdr:rowOff>6164</xdr:rowOff>
    </xdr:to>
    <xdr:pic>
      <xdr:nvPicPr>
        <xdr:cNvPr id="2" name="Picture 8" descr="educ-traini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276225"/>
          <a:ext cx="0" cy="5586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2</xdr:col>
      <xdr:colOff>2385532</xdr:colOff>
      <xdr:row>4</xdr:row>
      <xdr:rowOff>165520</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300" y="123825"/>
          <a:ext cx="3052282" cy="87037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259080</xdr:colOff>
          <xdr:row>85</xdr:row>
          <xdr:rowOff>53340</xdr:rowOff>
        </xdr:from>
        <xdr:to>
          <xdr:col>1</xdr:col>
          <xdr:colOff>487680</xdr:colOff>
          <xdr:row>85</xdr:row>
          <xdr:rowOff>259080</xdr:rowOff>
        </xdr:to>
        <xdr:sp macro="" textlink="">
          <xdr:nvSpPr>
            <xdr:cNvPr id="63489" name="Check Box 1" hidden="1">
              <a:extLst>
                <a:ext uri="{63B3BB69-23CF-44E3-9099-C40C66FF867C}">
                  <a14:compatExt spid="_x0000_s63489"/>
                </a:ext>
              </a:extLst>
            </xdr:cNvPr>
            <xdr:cNvSpPr/>
          </xdr:nvSpPr>
          <xdr:spPr bwMode="auto">
            <a:xfrm>
              <a:off x="0" y="0"/>
              <a:ext cx="0" cy="0"/>
            </a:xfrm>
            <a:prstGeom prst="rect">
              <a:avLst/>
            </a:prstGeom>
            <a:solidFill>
              <a:srgbClr val="B8CCE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76200</xdr:colOff>
          <xdr:row>1</xdr:row>
          <xdr:rowOff>99060</xdr:rowOff>
        </xdr:from>
        <xdr:to>
          <xdr:col>1</xdr:col>
          <xdr:colOff>1661160</xdr:colOff>
          <xdr:row>1</xdr:row>
          <xdr:rowOff>457200</xdr:rowOff>
        </xdr:to>
        <xdr:sp macro="" textlink="">
          <xdr:nvSpPr>
            <xdr:cNvPr id="3225" name="Button 1" hidden="1">
              <a:extLst>
                <a:ext uri="{63B3BB69-23CF-44E3-9099-C40C66FF867C}">
                  <a14:compatExt spid="_x0000_s3225"/>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1737360</xdr:colOff>
          <xdr:row>1</xdr:row>
          <xdr:rowOff>99060</xdr:rowOff>
        </xdr:from>
        <xdr:to>
          <xdr:col>2</xdr:col>
          <xdr:colOff>457200</xdr:colOff>
          <xdr:row>1</xdr:row>
          <xdr:rowOff>457200</xdr:rowOff>
        </xdr:to>
        <xdr:sp macro="" textlink="">
          <xdr:nvSpPr>
            <xdr:cNvPr id="3226" name="Button 2" hidden="1">
              <a:extLst>
                <a:ext uri="{63B3BB69-23CF-44E3-9099-C40C66FF867C}">
                  <a14:compatExt spid="_x0000_s3226"/>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rPr>
                <a:t>Delete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533400</xdr:colOff>
          <xdr:row>1</xdr:row>
          <xdr:rowOff>99060</xdr:rowOff>
        </xdr:from>
        <xdr:to>
          <xdr:col>3</xdr:col>
          <xdr:colOff>1386840</xdr:colOff>
          <xdr:row>1</xdr:row>
          <xdr:rowOff>457200</xdr:rowOff>
        </xdr:to>
        <xdr:sp macro="" textlink="">
          <xdr:nvSpPr>
            <xdr:cNvPr id="3231" name="Button 3" hidden="1">
              <a:extLst>
                <a:ext uri="{63B3BB69-23CF-44E3-9099-C40C66FF867C}">
                  <a14:compatExt spid="_x0000_s3231"/>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rPr>
                <a:t>Duplicate Row</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68580</xdr:colOff>
          <xdr:row>1</xdr:row>
          <xdr:rowOff>99060</xdr:rowOff>
        </xdr:from>
        <xdr:to>
          <xdr:col>1</xdr:col>
          <xdr:colOff>1653540</xdr:colOff>
          <xdr:row>1</xdr:row>
          <xdr:rowOff>457200</xdr:rowOff>
        </xdr:to>
        <xdr:sp macro="" textlink="">
          <xdr:nvSpPr>
            <xdr:cNvPr id="5153" name="Button 1" hidden="1">
              <a:extLst>
                <a:ext uri="{63B3BB69-23CF-44E3-9099-C40C66FF867C}">
                  <a14:compatExt spid="_x0000_s5153"/>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1729740</xdr:colOff>
          <xdr:row>1</xdr:row>
          <xdr:rowOff>99060</xdr:rowOff>
        </xdr:from>
        <xdr:to>
          <xdr:col>2</xdr:col>
          <xdr:colOff>449580</xdr:colOff>
          <xdr:row>1</xdr:row>
          <xdr:rowOff>457200</xdr:rowOff>
        </xdr:to>
        <xdr:sp macro="" textlink="">
          <xdr:nvSpPr>
            <xdr:cNvPr id="5154" name="Button 2" hidden="1">
              <a:extLst>
                <a:ext uri="{63B3BB69-23CF-44E3-9099-C40C66FF867C}">
                  <a14:compatExt spid="_x0000_s5154"/>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rPr>
                <a:t>Delete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1</xdr:row>
          <xdr:rowOff>99060</xdr:rowOff>
        </xdr:from>
        <xdr:to>
          <xdr:col>3</xdr:col>
          <xdr:colOff>1386840</xdr:colOff>
          <xdr:row>1</xdr:row>
          <xdr:rowOff>457200</xdr:rowOff>
        </xdr:to>
        <xdr:sp macro="" textlink="">
          <xdr:nvSpPr>
            <xdr:cNvPr id="5158" name="Button 3" hidden="1">
              <a:extLst>
                <a:ext uri="{63B3BB69-23CF-44E3-9099-C40C66FF867C}">
                  <a14:compatExt spid="_x0000_s5158"/>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rPr>
                <a:t>Duplicate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1463040</xdr:colOff>
          <xdr:row>1</xdr:row>
          <xdr:rowOff>99060</xdr:rowOff>
        </xdr:from>
        <xdr:to>
          <xdr:col>3</xdr:col>
          <xdr:colOff>3032760</xdr:colOff>
          <xdr:row>1</xdr:row>
          <xdr:rowOff>457200</xdr:rowOff>
        </xdr:to>
        <xdr:sp macro="" textlink="">
          <xdr:nvSpPr>
            <xdr:cNvPr id="5159" name="Button 4" hidden="1">
              <a:extLst>
                <a:ext uri="{63B3BB69-23CF-44E3-9099-C40C66FF867C}">
                  <a14:compatExt spid="_x0000_s5159"/>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rPr>
                <a:t>Distance calculator</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76200</xdr:colOff>
          <xdr:row>1</xdr:row>
          <xdr:rowOff>99060</xdr:rowOff>
        </xdr:from>
        <xdr:to>
          <xdr:col>1</xdr:col>
          <xdr:colOff>1661160</xdr:colOff>
          <xdr:row>1</xdr:row>
          <xdr:rowOff>457200</xdr:rowOff>
        </xdr:to>
        <xdr:sp macro="" textlink="">
          <xdr:nvSpPr>
            <xdr:cNvPr id="60417" name="Button 1" hidden="1">
              <a:extLst>
                <a:ext uri="{63B3BB69-23CF-44E3-9099-C40C66FF867C}">
                  <a14:compatExt spid="_x0000_s60417"/>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1737360</xdr:colOff>
          <xdr:row>1</xdr:row>
          <xdr:rowOff>99060</xdr:rowOff>
        </xdr:from>
        <xdr:to>
          <xdr:col>2</xdr:col>
          <xdr:colOff>457200</xdr:colOff>
          <xdr:row>1</xdr:row>
          <xdr:rowOff>457200</xdr:rowOff>
        </xdr:to>
        <xdr:sp macro="" textlink="">
          <xdr:nvSpPr>
            <xdr:cNvPr id="60418" name="Button 2" hidden="1">
              <a:extLst>
                <a:ext uri="{63B3BB69-23CF-44E3-9099-C40C66FF867C}">
                  <a14:compatExt spid="_x0000_s60418"/>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rPr>
                <a:t>Delete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533400</xdr:colOff>
          <xdr:row>1</xdr:row>
          <xdr:rowOff>99060</xdr:rowOff>
        </xdr:from>
        <xdr:to>
          <xdr:col>3</xdr:col>
          <xdr:colOff>1386840</xdr:colOff>
          <xdr:row>1</xdr:row>
          <xdr:rowOff>457200</xdr:rowOff>
        </xdr:to>
        <xdr:sp macro="" textlink="">
          <xdr:nvSpPr>
            <xdr:cNvPr id="60427" name="Button 3" hidden="1">
              <a:extLst>
                <a:ext uri="{63B3BB69-23CF-44E3-9099-C40C66FF867C}">
                  <a14:compatExt spid="_x0000_s60427"/>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rPr>
                <a:t>Duplicate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1463040</xdr:colOff>
          <xdr:row>1</xdr:row>
          <xdr:rowOff>99060</xdr:rowOff>
        </xdr:from>
        <xdr:to>
          <xdr:col>3</xdr:col>
          <xdr:colOff>3032760</xdr:colOff>
          <xdr:row>1</xdr:row>
          <xdr:rowOff>457200</xdr:rowOff>
        </xdr:to>
        <xdr:sp macro="" textlink="">
          <xdr:nvSpPr>
            <xdr:cNvPr id="60428" name="Button 5" hidden="1">
              <a:extLst>
                <a:ext uri="{63B3BB69-23CF-44E3-9099-C40C66FF867C}">
                  <a14:compatExt spid="_x0000_s60428"/>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rPr>
                <a:t>Inforeuro</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76200</xdr:colOff>
          <xdr:row>1</xdr:row>
          <xdr:rowOff>99060</xdr:rowOff>
        </xdr:from>
        <xdr:to>
          <xdr:col>1</xdr:col>
          <xdr:colOff>1661160</xdr:colOff>
          <xdr:row>1</xdr:row>
          <xdr:rowOff>457200</xdr:rowOff>
        </xdr:to>
        <xdr:sp macro="" textlink="">
          <xdr:nvSpPr>
            <xdr:cNvPr id="46081" name="Button 1" hidden="1">
              <a:extLst>
                <a:ext uri="{63B3BB69-23CF-44E3-9099-C40C66FF867C}">
                  <a14:compatExt spid="_x0000_s46081"/>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1737360</xdr:colOff>
          <xdr:row>1</xdr:row>
          <xdr:rowOff>99060</xdr:rowOff>
        </xdr:from>
        <xdr:to>
          <xdr:col>2</xdr:col>
          <xdr:colOff>457200</xdr:colOff>
          <xdr:row>1</xdr:row>
          <xdr:rowOff>457200</xdr:rowOff>
        </xdr:to>
        <xdr:sp macro="" textlink="">
          <xdr:nvSpPr>
            <xdr:cNvPr id="46082" name="Button 2" hidden="1">
              <a:extLst>
                <a:ext uri="{63B3BB69-23CF-44E3-9099-C40C66FF867C}">
                  <a14:compatExt spid="_x0000_s46082"/>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rPr>
                <a:t>Delete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533400</xdr:colOff>
          <xdr:row>1</xdr:row>
          <xdr:rowOff>99060</xdr:rowOff>
        </xdr:from>
        <xdr:to>
          <xdr:col>3</xdr:col>
          <xdr:colOff>1386840</xdr:colOff>
          <xdr:row>1</xdr:row>
          <xdr:rowOff>457200</xdr:rowOff>
        </xdr:to>
        <xdr:sp macro="" textlink="">
          <xdr:nvSpPr>
            <xdr:cNvPr id="46091" name="Button 3" hidden="1">
              <a:extLst>
                <a:ext uri="{63B3BB69-23CF-44E3-9099-C40C66FF867C}">
                  <a14:compatExt spid="_x0000_s46091"/>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rPr>
                <a:t>Duplicate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1463040</xdr:colOff>
          <xdr:row>1</xdr:row>
          <xdr:rowOff>99060</xdr:rowOff>
        </xdr:from>
        <xdr:to>
          <xdr:col>3</xdr:col>
          <xdr:colOff>3032760</xdr:colOff>
          <xdr:row>1</xdr:row>
          <xdr:rowOff>457200</xdr:rowOff>
        </xdr:to>
        <xdr:sp macro="" textlink="">
          <xdr:nvSpPr>
            <xdr:cNvPr id="46092" name="Button 5" hidden="1">
              <a:extLst>
                <a:ext uri="{63B3BB69-23CF-44E3-9099-C40C66FF867C}">
                  <a14:compatExt spid="_x0000_s46092"/>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rPr>
                <a:t>Inforeuro</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76200</xdr:colOff>
          <xdr:row>1</xdr:row>
          <xdr:rowOff>99060</xdr:rowOff>
        </xdr:from>
        <xdr:to>
          <xdr:col>1</xdr:col>
          <xdr:colOff>1661160</xdr:colOff>
          <xdr:row>1</xdr:row>
          <xdr:rowOff>457200</xdr:rowOff>
        </xdr:to>
        <xdr:sp macro="" textlink="">
          <xdr:nvSpPr>
            <xdr:cNvPr id="35855" name="Button 1" hidden="1">
              <a:extLst>
                <a:ext uri="{63B3BB69-23CF-44E3-9099-C40C66FF867C}">
                  <a14:compatExt spid="_x0000_s35855"/>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1737360</xdr:colOff>
          <xdr:row>1</xdr:row>
          <xdr:rowOff>99060</xdr:rowOff>
        </xdr:from>
        <xdr:to>
          <xdr:col>1</xdr:col>
          <xdr:colOff>3307080</xdr:colOff>
          <xdr:row>1</xdr:row>
          <xdr:rowOff>457200</xdr:rowOff>
        </xdr:to>
        <xdr:sp macro="" textlink="">
          <xdr:nvSpPr>
            <xdr:cNvPr id="35860" name="Button 2" hidden="1">
              <a:extLst>
                <a:ext uri="{63B3BB69-23CF-44E3-9099-C40C66FF867C}">
                  <a14:compatExt spid="_x0000_s3586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rPr>
                <a:t>Delete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3383280</xdr:colOff>
          <xdr:row>1</xdr:row>
          <xdr:rowOff>99060</xdr:rowOff>
        </xdr:from>
        <xdr:to>
          <xdr:col>2</xdr:col>
          <xdr:colOff>1386840</xdr:colOff>
          <xdr:row>1</xdr:row>
          <xdr:rowOff>457200</xdr:rowOff>
        </xdr:to>
        <xdr:sp macro="" textlink="">
          <xdr:nvSpPr>
            <xdr:cNvPr id="35866" name="Button 3" hidden="1">
              <a:extLst>
                <a:ext uri="{63B3BB69-23CF-44E3-9099-C40C66FF867C}">
                  <a14:compatExt spid="_x0000_s35866"/>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rPr>
                <a:t>Duplicate Row</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2.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16.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sheetPr>
  <dimension ref="B2:D137"/>
  <sheetViews>
    <sheetView showGridLines="0" zoomScale="12" zoomScaleNormal="12" zoomScaleSheetLayoutView="100" workbookViewId="0">
      <selection activeCell="B2" sqref="B2:D2"/>
    </sheetView>
  </sheetViews>
  <sheetFormatPr defaultColWidth="9.109375" defaultRowHeight="12.75" customHeight="1" x14ac:dyDescent="0.25"/>
  <cols>
    <col min="1" max="2" width="1.5546875" style="126" customWidth="1"/>
    <col min="3" max="3" width="104.109375" style="126" customWidth="1"/>
    <col min="4" max="5" width="1.5546875" style="126" customWidth="1"/>
    <col min="6" max="16384" width="9.109375" style="126"/>
  </cols>
  <sheetData>
    <row r="2" spans="2:4" ht="20.100000000000001" customHeight="1" x14ac:dyDescent="0.25">
      <c r="B2" s="228" t="s">
        <v>365</v>
      </c>
      <c r="C2" s="228"/>
      <c r="D2" s="228"/>
    </row>
    <row r="3" spans="2:4" s="130" customFormat="1" ht="5.0999999999999996" customHeight="1" x14ac:dyDescent="0.25">
      <c r="B3" s="127"/>
      <c r="C3" s="128"/>
      <c r="D3" s="129"/>
    </row>
    <row r="4" spans="2:4" s="130" customFormat="1" ht="12.75" customHeight="1" x14ac:dyDescent="0.25">
      <c r="B4" s="131"/>
      <c r="C4" s="132" t="s">
        <v>303</v>
      </c>
      <c r="D4" s="133"/>
    </row>
    <row r="5" spans="2:4" s="130" customFormat="1" ht="5.0999999999999996" customHeight="1" x14ac:dyDescent="0.25">
      <c r="B5" s="131"/>
      <c r="C5" s="132"/>
      <c r="D5" s="133"/>
    </row>
    <row r="6" spans="2:4" s="130" customFormat="1" ht="12.75" customHeight="1" x14ac:dyDescent="0.25">
      <c r="B6" s="131"/>
      <c r="C6" s="132" t="s">
        <v>343</v>
      </c>
      <c r="D6" s="133"/>
    </row>
    <row r="7" spans="2:4" s="130" customFormat="1" ht="12.75" customHeight="1" x14ac:dyDescent="0.25">
      <c r="B7" s="131"/>
      <c r="C7" s="132" t="s">
        <v>278</v>
      </c>
      <c r="D7" s="133"/>
    </row>
    <row r="8" spans="2:4" s="130" customFormat="1" ht="12.75" customHeight="1" x14ac:dyDescent="0.25">
      <c r="B8" s="131"/>
      <c r="C8" s="132" t="s">
        <v>279</v>
      </c>
      <c r="D8" s="133"/>
    </row>
    <row r="9" spans="2:4" s="130" customFormat="1" ht="12.75" customHeight="1" x14ac:dyDescent="0.25">
      <c r="B9" s="131"/>
      <c r="C9" s="132" t="s">
        <v>344</v>
      </c>
      <c r="D9" s="133"/>
    </row>
    <row r="10" spans="2:4" s="130" customFormat="1" ht="5.0999999999999996" customHeight="1" x14ac:dyDescent="0.25">
      <c r="B10" s="131"/>
      <c r="C10" s="132"/>
      <c r="D10" s="133"/>
    </row>
    <row r="11" spans="2:4" s="130" customFormat="1" ht="12.75" customHeight="1" x14ac:dyDescent="0.25">
      <c r="B11" s="131"/>
      <c r="C11" s="134" t="s">
        <v>280</v>
      </c>
      <c r="D11" s="133"/>
    </row>
    <row r="12" spans="2:4" s="130" customFormat="1" ht="12.75" customHeight="1" x14ac:dyDescent="0.25">
      <c r="B12" s="131"/>
      <c r="C12" s="132" t="s">
        <v>345</v>
      </c>
      <c r="D12" s="133"/>
    </row>
    <row r="13" spans="2:4" s="130" customFormat="1" ht="57" customHeight="1" x14ac:dyDescent="0.25">
      <c r="B13" s="131"/>
      <c r="C13" s="132" t="s">
        <v>346</v>
      </c>
      <c r="D13" s="133"/>
    </row>
    <row r="14" spans="2:4" s="130" customFormat="1" ht="5.0999999999999996" customHeight="1" x14ac:dyDescent="0.25">
      <c r="B14" s="135"/>
      <c r="C14" s="136"/>
      <c r="D14" s="137"/>
    </row>
    <row r="15" spans="2:4" s="130" customFormat="1" ht="10.050000000000001" customHeight="1" x14ac:dyDescent="0.25">
      <c r="C15" s="132"/>
    </row>
    <row r="16" spans="2:4" ht="20.100000000000001" customHeight="1" x14ac:dyDescent="0.25">
      <c r="B16" s="228" t="s">
        <v>282</v>
      </c>
      <c r="C16" s="228"/>
      <c r="D16" s="228"/>
    </row>
    <row r="17" spans="2:4" ht="5.0999999999999996" customHeight="1" x14ac:dyDescent="0.25">
      <c r="B17" s="147"/>
      <c r="C17" s="128"/>
      <c r="D17" s="148"/>
    </row>
    <row r="18" spans="2:4" s="130" customFormat="1" ht="12.75" customHeight="1" x14ac:dyDescent="0.25">
      <c r="B18" s="131"/>
      <c r="C18" s="132" t="s">
        <v>366</v>
      </c>
      <c r="D18" s="133"/>
    </row>
    <row r="19" spans="2:4" s="130" customFormat="1" ht="5.0999999999999996" customHeight="1" x14ac:dyDescent="0.25">
      <c r="B19" s="131"/>
      <c r="C19" s="132"/>
      <c r="D19" s="133"/>
    </row>
    <row r="20" spans="2:4" s="130" customFormat="1" ht="12.75" customHeight="1" x14ac:dyDescent="0.25">
      <c r="B20" s="131"/>
      <c r="C20" s="132" t="s">
        <v>357</v>
      </c>
      <c r="D20" s="133"/>
    </row>
    <row r="21" spans="2:4" s="130" customFormat="1" ht="5.0999999999999996" customHeight="1" x14ac:dyDescent="0.25">
      <c r="B21" s="131"/>
      <c r="C21" s="132"/>
      <c r="D21" s="133"/>
    </row>
    <row r="22" spans="2:4" s="130" customFormat="1" ht="39.6" x14ac:dyDescent="0.25">
      <c r="B22" s="131"/>
      <c r="C22" s="132" t="s">
        <v>350</v>
      </c>
      <c r="D22" s="133"/>
    </row>
    <row r="23" spans="2:4" s="130" customFormat="1" ht="5.0999999999999996" customHeight="1" x14ac:dyDescent="0.25">
      <c r="B23" s="131"/>
      <c r="C23" s="132"/>
      <c r="D23" s="133"/>
    </row>
    <row r="24" spans="2:4" s="130" customFormat="1" ht="12.75" customHeight="1" x14ac:dyDescent="0.25">
      <c r="B24" s="131"/>
      <c r="C24" s="132" t="s">
        <v>281</v>
      </c>
      <c r="D24" s="133"/>
    </row>
    <row r="25" spans="2:4" s="130" customFormat="1" ht="5.0999999999999996" customHeight="1" x14ac:dyDescent="0.25">
      <c r="B25" s="131"/>
      <c r="C25" s="132"/>
      <c r="D25" s="133"/>
    </row>
    <row r="26" spans="2:4" s="130" customFormat="1" ht="11.25" customHeight="1" x14ac:dyDescent="0.3">
      <c r="B26" s="164" t="s">
        <v>321</v>
      </c>
      <c r="C26" s="163" t="s">
        <v>322</v>
      </c>
      <c r="D26" s="133"/>
    </row>
    <row r="27" spans="2:4" s="130" customFormat="1" ht="26.4" x14ac:dyDescent="0.25">
      <c r="B27" s="131"/>
      <c r="C27" s="132" t="s">
        <v>358</v>
      </c>
      <c r="D27" s="133"/>
    </row>
    <row r="28" spans="2:4" s="130" customFormat="1" ht="39.6" x14ac:dyDescent="0.25">
      <c r="B28" s="131"/>
      <c r="C28" s="132" t="s">
        <v>359</v>
      </c>
      <c r="D28" s="133"/>
    </row>
    <row r="29" spans="2:4" s="130" customFormat="1" ht="7.5" customHeight="1" x14ac:dyDescent="0.25">
      <c r="B29" s="131"/>
      <c r="C29" s="132"/>
      <c r="D29" s="133"/>
    </row>
    <row r="30" spans="2:4" s="130" customFormat="1" ht="13.8" x14ac:dyDescent="0.3">
      <c r="B30" s="164" t="s">
        <v>321</v>
      </c>
      <c r="C30" s="163" t="s">
        <v>323</v>
      </c>
      <c r="D30" s="133"/>
    </row>
    <row r="31" spans="2:4" s="130" customFormat="1" ht="26.4" x14ac:dyDescent="0.25">
      <c r="B31" s="131"/>
      <c r="C31" s="132" t="s">
        <v>304</v>
      </c>
      <c r="D31" s="133"/>
    </row>
    <row r="32" spans="2:4" s="130" customFormat="1" ht="6.75" customHeight="1" x14ac:dyDescent="0.25">
      <c r="B32" s="131"/>
      <c r="C32" s="132"/>
      <c r="D32" s="133"/>
    </row>
    <row r="33" spans="2:4" s="130" customFormat="1" ht="26.4" x14ac:dyDescent="0.25">
      <c r="B33" s="131"/>
      <c r="C33" s="132" t="s">
        <v>347</v>
      </c>
      <c r="D33" s="133"/>
    </row>
    <row r="34" spans="2:4" s="130" customFormat="1" ht="6.75" customHeight="1" x14ac:dyDescent="0.25">
      <c r="B34" s="131"/>
      <c r="C34" s="132"/>
      <c r="D34" s="133"/>
    </row>
    <row r="35" spans="2:4" s="130" customFormat="1" ht="13.2" x14ac:dyDescent="0.25">
      <c r="B35" s="131"/>
      <c r="C35" s="132" t="s">
        <v>297</v>
      </c>
      <c r="D35" s="133"/>
    </row>
    <row r="36" spans="2:4" s="130" customFormat="1" ht="26.4" x14ac:dyDescent="0.25">
      <c r="B36" s="131"/>
      <c r="C36" s="132" t="s">
        <v>298</v>
      </c>
      <c r="D36" s="133"/>
    </row>
    <row r="37" spans="2:4" s="130" customFormat="1" ht="26.4" x14ac:dyDescent="0.25">
      <c r="B37" s="131"/>
      <c r="C37" s="132" t="s">
        <v>299</v>
      </c>
      <c r="D37" s="133"/>
    </row>
    <row r="38" spans="2:4" s="130" customFormat="1" ht="5.0999999999999996" customHeight="1" x14ac:dyDescent="0.25">
      <c r="B38" s="131"/>
      <c r="C38" s="132"/>
      <c r="D38" s="133"/>
    </row>
    <row r="39" spans="2:4" s="130" customFormat="1" ht="17.25" customHeight="1" x14ac:dyDescent="0.3">
      <c r="B39" s="164" t="s">
        <v>321</v>
      </c>
      <c r="C39" s="132" t="s">
        <v>324</v>
      </c>
      <c r="D39" s="133"/>
    </row>
    <row r="40" spans="2:4" s="130" customFormat="1" ht="26.4" x14ac:dyDescent="0.25">
      <c r="B40" s="165" t="s">
        <v>321</v>
      </c>
      <c r="C40" s="132" t="s">
        <v>348</v>
      </c>
      <c r="D40" s="133"/>
    </row>
    <row r="41" spans="2:4" s="130" customFormat="1" ht="5.0999999999999996" customHeight="1" x14ac:dyDescent="0.25">
      <c r="B41" s="131"/>
      <c r="C41" s="132"/>
      <c r="D41" s="133"/>
    </row>
    <row r="42" spans="2:4" s="130" customFormat="1" ht="26.4" x14ac:dyDescent="0.25">
      <c r="B42" s="131"/>
      <c r="C42" s="132" t="s">
        <v>305</v>
      </c>
      <c r="D42" s="133"/>
    </row>
    <row r="43" spans="2:4" s="130" customFormat="1" ht="5.0999999999999996" customHeight="1" x14ac:dyDescent="0.25">
      <c r="B43" s="131"/>
      <c r="C43" s="132"/>
      <c r="D43" s="133"/>
    </row>
    <row r="44" spans="2:4" s="130" customFormat="1" ht="79.2" x14ac:dyDescent="0.25">
      <c r="B44" s="131"/>
      <c r="C44" s="132" t="s">
        <v>349</v>
      </c>
      <c r="D44" s="133"/>
    </row>
    <row r="45" spans="2:4" s="130" customFormat="1" ht="5.0999999999999996" customHeight="1" x14ac:dyDescent="0.25">
      <c r="B45" s="135"/>
      <c r="C45" s="146"/>
      <c r="D45" s="137"/>
    </row>
    <row r="46" spans="2:4" s="130" customFormat="1" ht="10.050000000000001" customHeight="1" x14ac:dyDescent="0.25">
      <c r="C46" s="132"/>
    </row>
    <row r="47" spans="2:4" s="130" customFormat="1" ht="20.100000000000001" customHeight="1" x14ac:dyDescent="0.25">
      <c r="B47" s="228" t="s">
        <v>307</v>
      </c>
      <c r="C47" s="228"/>
      <c r="D47" s="228"/>
    </row>
    <row r="48" spans="2:4" s="130" customFormat="1" ht="5.0999999999999996" customHeight="1" x14ac:dyDescent="0.25">
      <c r="B48" s="127"/>
      <c r="C48" s="145"/>
      <c r="D48" s="129"/>
    </row>
    <row r="49" spans="2:4" s="130" customFormat="1" ht="14.25" customHeight="1" x14ac:dyDescent="0.25">
      <c r="B49" s="131"/>
      <c r="C49" s="132" t="s">
        <v>313</v>
      </c>
      <c r="D49" s="133"/>
    </row>
    <row r="50" spans="2:4" s="130" customFormat="1" ht="3.75" customHeight="1" x14ac:dyDescent="0.25">
      <c r="B50" s="131"/>
      <c r="C50" s="132"/>
      <c r="D50" s="133"/>
    </row>
    <row r="51" spans="2:4" s="130" customFormat="1" ht="13.2" x14ac:dyDescent="0.25">
      <c r="B51" s="131"/>
      <c r="C51" s="132" t="s">
        <v>291</v>
      </c>
      <c r="D51" s="133"/>
    </row>
    <row r="52" spans="2:4" s="130" customFormat="1" ht="26.4" x14ac:dyDescent="0.25">
      <c r="B52" s="131"/>
      <c r="C52" s="132" t="s">
        <v>325</v>
      </c>
      <c r="D52" s="133"/>
    </row>
    <row r="53" spans="2:4" s="130" customFormat="1" ht="26.4" x14ac:dyDescent="0.25">
      <c r="B53" s="131"/>
      <c r="C53" s="132" t="s">
        <v>337</v>
      </c>
      <c r="D53" s="133"/>
    </row>
    <row r="54" spans="2:4" s="130" customFormat="1" ht="13.2" x14ac:dyDescent="0.25">
      <c r="B54" s="131"/>
      <c r="C54" s="132" t="s">
        <v>292</v>
      </c>
      <c r="D54" s="133"/>
    </row>
    <row r="55" spans="2:4" s="130" customFormat="1" ht="26.4" x14ac:dyDescent="0.25">
      <c r="B55" s="131"/>
      <c r="C55" s="132" t="s">
        <v>326</v>
      </c>
      <c r="D55" s="133"/>
    </row>
    <row r="56" spans="2:4" s="130" customFormat="1" ht="40.5" customHeight="1" x14ac:dyDescent="0.25">
      <c r="B56" s="131"/>
      <c r="C56" s="132" t="s">
        <v>338</v>
      </c>
      <c r="D56" s="133"/>
    </row>
    <row r="57" spans="2:4" s="130" customFormat="1" ht="13.2" x14ac:dyDescent="0.25">
      <c r="B57" s="131"/>
      <c r="C57" s="132" t="s">
        <v>283</v>
      </c>
      <c r="D57" s="133"/>
    </row>
    <row r="58" spans="2:4" s="130" customFormat="1" ht="13.2" x14ac:dyDescent="0.25">
      <c r="B58" s="131"/>
      <c r="C58" s="132" t="s">
        <v>339</v>
      </c>
      <c r="D58" s="133"/>
    </row>
    <row r="59" spans="2:4" s="130" customFormat="1" ht="13.2" x14ac:dyDescent="0.25">
      <c r="B59" s="131"/>
      <c r="C59" s="132" t="s">
        <v>284</v>
      </c>
      <c r="D59" s="133"/>
    </row>
    <row r="60" spans="2:4" s="130" customFormat="1" ht="5.0999999999999996" customHeight="1" x14ac:dyDescent="0.25">
      <c r="B60" s="135"/>
      <c r="C60" s="136"/>
      <c r="D60" s="137"/>
    </row>
    <row r="61" spans="2:4" s="130" customFormat="1" ht="10.050000000000001" customHeight="1" x14ac:dyDescent="0.25">
      <c r="C61" s="132"/>
    </row>
    <row r="62" spans="2:4" s="130" customFormat="1" ht="17.399999999999999" x14ac:dyDescent="0.25">
      <c r="B62" s="225" t="s">
        <v>312</v>
      </c>
      <c r="C62" s="226"/>
      <c r="D62" s="227"/>
    </row>
    <row r="63" spans="2:4" ht="5.0999999999999996" customHeight="1" x14ac:dyDescent="0.25">
      <c r="B63" s="127"/>
      <c r="C63" s="145"/>
      <c r="D63" s="129"/>
    </row>
    <row r="64" spans="2:4" ht="120" customHeight="1" x14ac:dyDescent="0.25">
      <c r="B64" s="131"/>
      <c r="C64" s="132" t="s">
        <v>367</v>
      </c>
      <c r="D64" s="133"/>
    </row>
    <row r="65" spans="2:4" ht="8.25" customHeight="1" x14ac:dyDescent="0.25">
      <c r="B65" s="131"/>
      <c r="C65" s="132"/>
      <c r="D65" s="133"/>
    </row>
    <row r="66" spans="2:4" s="130" customFormat="1" ht="20.100000000000001" customHeight="1" x14ac:dyDescent="0.25">
      <c r="B66" s="225" t="s">
        <v>306</v>
      </c>
      <c r="C66" s="226"/>
      <c r="D66" s="227"/>
    </row>
    <row r="67" spans="2:4" s="130" customFormat="1" ht="5.0999999999999996" customHeight="1" x14ac:dyDescent="0.25">
      <c r="B67" s="127"/>
      <c r="C67" s="145"/>
      <c r="D67" s="129"/>
    </row>
    <row r="68" spans="2:4" s="130" customFormat="1" ht="13.2" x14ac:dyDescent="0.25">
      <c r="B68" s="131"/>
      <c r="C68" s="132" t="s">
        <v>313</v>
      </c>
      <c r="D68" s="133"/>
    </row>
    <row r="69" spans="2:4" s="130" customFormat="1" ht="6" customHeight="1" x14ac:dyDescent="0.25">
      <c r="B69" s="131"/>
      <c r="C69" s="132"/>
      <c r="D69" s="133"/>
    </row>
    <row r="70" spans="2:4" s="130" customFormat="1" ht="13.2" x14ac:dyDescent="0.25">
      <c r="B70" s="131"/>
      <c r="C70" s="132" t="s">
        <v>286</v>
      </c>
      <c r="D70" s="133"/>
    </row>
    <row r="71" spans="2:4" s="130" customFormat="1" ht="13.2" x14ac:dyDescent="0.25">
      <c r="B71" s="131"/>
      <c r="C71" s="132" t="s">
        <v>287</v>
      </c>
      <c r="D71" s="133"/>
    </row>
    <row r="72" spans="2:4" s="130" customFormat="1" ht="13.2" x14ac:dyDescent="0.25">
      <c r="B72" s="131"/>
      <c r="C72" s="132" t="s">
        <v>288</v>
      </c>
      <c r="D72" s="133"/>
    </row>
    <row r="73" spans="2:4" s="130" customFormat="1" ht="13.2" x14ac:dyDescent="0.25">
      <c r="B73" s="131"/>
      <c r="C73" s="132" t="s">
        <v>289</v>
      </c>
      <c r="D73" s="133"/>
    </row>
    <row r="74" spans="2:4" s="130" customFormat="1" ht="26.4" x14ac:dyDescent="0.25">
      <c r="B74" s="131"/>
      <c r="C74" s="132" t="s">
        <v>327</v>
      </c>
      <c r="D74" s="133"/>
    </row>
    <row r="75" spans="2:4" s="130" customFormat="1" ht="13.2" x14ac:dyDescent="0.25">
      <c r="B75" s="131"/>
      <c r="C75" s="132" t="s">
        <v>290</v>
      </c>
      <c r="D75" s="133"/>
    </row>
    <row r="76" spans="2:4" s="130" customFormat="1" ht="13.2" x14ac:dyDescent="0.25">
      <c r="B76" s="131"/>
      <c r="C76" s="132" t="s">
        <v>351</v>
      </c>
      <c r="D76" s="133"/>
    </row>
    <row r="77" spans="2:4" s="130" customFormat="1" ht="13.2" x14ac:dyDescent="0.25">
      <c r="B77" s="131"/>
      <c r="C77" s="132" t="s">
        <v>352</v>
      </c>
      <c r="D77" s="133"/>
    </row>
    <row r="78" spans="2:4" s="130" customFormat="1" ht="52.8" x14ac:dyDescent="0.25">
      <c r="B78" s="131"/>
      <c r="C78" s="132" t="s">
        <v>353</v>
      </c>
      <c r="D78" s="133"/>
    </row>
    <row r="79" spans="2:4" s="130" customFormat="1" ht="13.2" x14ac:dyDescent="0.25">
      <c r="B79" s="131"/>
      <c r="C79" s="132" t="s">
        <v>328</v>
      </c>
      <c r="D79" s="133"/>
    </row>
    <row r="80" spans="2:4" s="130" customFormat="1" ht="5.0999999999999996" customHeight="1" x14ac:dyDescent="0.25">
      <c r="B80" s="135"/>
      <c r="C80" s="136"/>
      <c r="D80" s="137"/>
    </row>
    <row r="81" spans="2:4" s="130" customFormat="1" ht="10.050000000000001" customHeight="1" x14ac:dyDescent="0.25">
      <c r="C81" s="132"/>
    </row>
    <row r="82" spans="2:4" s="130" customFormat="1" ht="20.100000000000001" customHeight="1" x14ac:dyDescent="0.25">
      <c r="B82" s="229" t="s">
        <v>308</v>
      </c>
      <c r="C82" s="229"/>
      <c r="D82" s="229"/>
    </row>
    <row r="83" spans="2:4" s="130" customFormat="1" ht="5.0999999999999996" customHeight="1" x14ac:dyDescent="0.25">
      <c r="B83" s="127"/>
      <c r="C83" s="145"/>
      <c r="D83" s="129"/>
    </row>
    <row r="84" spans="2:4" s="130" customFormat="1" ht="5.0999999999999996" customHeight="1" x14ac:dyDescent="0.25">
      <c r="B84" s="131"/>
      <c r="C84" s="132"/>
      <c r="D84" s="133"/>
    </row>
    <row r="85" spans="2:4" s="130" customFormat="1" ht="13.2" x14ac:dyDescent="0.25">
      <c r="B85" s="131"/>
      <c r="C85" s="132" t="s">
        <v>313</v>
      </c>
      <c r="D85" s="133"/>
    </row>
    <row r="86" spans="2:4" s="130" customFormat="1" ht="1.5" customHeight="1" x14ac:dyDescent="0.25">
      <c r="B86" s="131"/>
      <c r="C86" s="132"/>
      <c r="D86" s="133"/>
    </row>
    <row r="87" spans="2:4" s="130" customFormat="1" ht="13.2" x14ac:dyDescent="0.25">
      <c r="B87" s="131"/>
      <c r="C87" s="162" t="s">
        <v>315</v>
      </c>
      <c r="D87" s="133"/>
    </row>
    <row r="88" spans="2:4" s="130" customFormat="1" ht="4.5" customHeight="1" x14ac:dyDescent="0.25">
      <c r="B88" s="131"/>
      <c r="C88" s="132"/>
      <c r="D88" s="133"/>
    </row>
    <row r="89" spans="2:4" s="130" customFormat="1" ht="13.2" x14ac:dyDescent="0.25">
      <c r="B89" s="131"/>
      <c r="C89" s="132" t="s">
        <v>286</v>
      </c>
      <c r="D89" s="133"/>
    </row>
    <row r="90" spans="2:4" s="130" customFormat="1" ht="13.2" x14ac:dyDescent="0.25">
      <c r="B90" s="131"/>
      <c r="C90" s="132" t="s">
        <v>287</v>
      </c>
      <c r="D90" s="133"/>
    </row>
    <row r="91" spans="2:4" s="130" customFormat="1" ht="13.2" x14ac:dyDescent="0.25">
      <c r="B91" s="131"/>
      <c r="C91" s="132" t="s">
        <v>288</v>
      </c>
      <c r="D91" s="133"/>
    </row>
    <row r="92" spans="2:4" s="130" customFormat="1" ht="13.2" x14ac:dyDescent="0.25">
      <c r="B92" s="131"/>
      <c r="C92" s="132" t="s">
        <v>293</v>
      </c>
      <c r="D92" s="133"/>
    </row>
    <row r="93" spans="2:4" s="130" customFormat="1" ht="13.2" x14ac:dyDescent="0.25">
      <c r="B93" s="131"/>
      <c r="C93" s="132" t="s">
        <v>285</v>
      </c>
      <c r="D93" s="133"/>
    </row>
    <row r="94" spans="2:4" s="130" customFormat="1" ht="13.2" x14ac:dyDescent="0.25">
      <c r="B94" s="131"/>
      <c r="C94" s="132" t="s">
        <v>329</v>
      </c>
      <c r="D94" s="133"/>
    </row>
    <row r="95" spans="2:4" s="130" customFormat="1" ht="13.2" x14ac:dyDescent="0.25">
      <c r="B95" s="131"/>
      <c r="C95" s="132" t="s">
        <v>330</v>
      </c>
      <c r="D95" s="133"/>
    </row>
    <row r="96" spans="2:4" s="130" customFormat="1" ht="1.5" customHeight="1" x14ac:dyDescent="0.25">
      <c r="B96" s="131"/>
      <c r="C96" s="132"/>
      <c r="D96" s="133"/>
    </row>
    <row r="97" spans="2:4" s="130" customFormat="1" ht="18.75" customHeight="1" x14ac:dyDescent="0.25">
      <c r="B97" s="131"/>
      <c r="C97" s="132" t="s">
        <v>332</v>
      </c>
      <c r="D97" s="133"/>
    </row>
    <row r="98" spans="2:4" s="130" customFormat="1" ht="46.5" customHeight="1" x14ac:dyDescent="0.25">
      <c r="B98" s="131"/>
      <c r="C98" s="132" t="s">
        <v>331</v>
      </c>
      <c r="D98" s="133"/>
    </row>
    <row r="99" spans="2:4" s="130" customFormat="1" ht="52.8" x14ac:dyDescent="0.25">
      <c r="B99" s="131"/>
      <c r="C99" s="132" t="s">
        <v>354</v>
      </c>
      <c r="D99" s="133"/>
    </row>
    <row r="100" spans="2:4" s="130" customFormat="1" ht="13.2" x14ac:dyDescent="0.25">
      <c r="B100" s="131"/>
      <c r="C100" s="132" t="s">
        <v>333</v>
      </c>
      <c r="D100" s="133"/>
    </row>
    <row r="101" spans="2:4" s="130" customFormat="1" ht="5.0999999999999996" customHeight="1" x14ac:dyDescent="0.25">
      <c r="B101" s="135"/>
      <c r="C101" s="136"/>
      <c r="D101" s="137"/>
    </row>
    <row r="102" spans="2:4" s="130" customFormat="1" ht="13.2" x14ac:dyDescent="0.25">
      <c r="C102" s="132"/>
    </row>
    <row r="103" spans="2:4" s="130" customFormat="1" ht="20.100000000000001" customHeight="1" x14ac:dyDescent="0.25">
      <c r="B103" s="225" t="s">
        <v>309</v>
      </c>
      <c r="C103" s="226"/>
      <c r="D103" s="227"/>
    </row>
    <row r="104" spans="2:4" s="130" customFormat="1" ht="5.0999999999999996" customHeight="1" x14ac:dyDescent="0.25">
      <c r="B104" s="127"/>
      <c r="C104" s="145"/>
      <c r="D104" s="129"/>
    </row>
    <row r="105" spans="2:4" s="130" customFormat="1" ht="13.2" x14ac:dyDescent="0.25">
      <c r="B105" s="131"/>
      <c r="C105" s="132" t="s">
        <v>313</v>
      </c>
      <c r="D105" s="133"/>
    </row>
    <row r="106" spans="2:4" s="130" customFormat="1" ht="3.75" customHeight="1" x14ac:dyDescent="0.25">
      <c r="B106" s="131"/>
      <c r="C106" s="132"/>
      <c r="D106" s="133"/>
    </row>
    <row r="107" spans="2:4" s="130" customFormat="1" ht="13.2" x14ac:dyDescent="0.25">
      <c r="B107" s="131"/>
      <c r="C107" s="132" t="s">
        <v>286</v>
      </c>
      <c r="D107" s="133"/>
    </row>
    <row r="108" spans="2:4" s="130" customFormat="1" ht="13.2" x14ac:dyDescent="0.25">
      <c r="B108" s="131"/>
      <c r="C108" s="132" t="s">
        <v>316</v>
      </c>
      <c r="D108" s="133"/>
    </row>
    <row r="109" spans="2:4" s="130" customFormat="1" ht="52.5" customHeight="1" x14ac:dyDescent="0.25">
      <c r="B109" s="131"/>
      <c r="C109" s="162" t="s">
        <v>355</v>
      </c>
      <c r="D109" s="133"/>
    </row>
    <row r="110" spans="2:4" s="130" customFormat="1" ht="13.2" x14ac:dyDescent="0.25">
      <c r="B110" s="131"/>
      <c r="C110" s="132" t="s">
        <v>288</v>
      </c>
      <c r="D110" s="133"/>
    </row>
    <row r="111" spans="2:4" s="130" customFormat="1" ht="13.2" x14ac:dyDescent="0.25">
      <c r="B111" s="131"/>
      <c r="C111" s="132" t="s">
        <v>294</v>
      </c>
      <c r="D111" s="133"/>
    </row>
    <row r="112" spans="2:4" s="130" customFormat="1" ht="13.2" x14ac:dyDescent="0.25">
      <c r="B112" s="131"/>
      <c r="C112" s="132" t="s">
        <v>295</v>
      </c>
      <c r="D112" s="133"/>
    </row>
    <row r="113" spans="2:4" s="130" customFormat="1" ht="13.2" x14ac:dyDescent="0.25">
      <c r="B113" s="131"/>
      <c r="C113" s="132" t="s">
        <v>296</v>
      </c>
      <c r="D113" s="133"/>
    </row>
    <row r="114" spans="2:4" s="130" customFormat="1" ht="39.6" x14ac:dyDescent="0.25">
      <c r="B114" s="131"/>
      <c r="C114" s="132" t="s">
        <v>334</v>
      </c>
      <c r="D114" s="133"/>
    </row>
    <row r="115" spans="2:4" s="130" customFormat="1" ht="52.8" x14ac:dyDescent="0.25">
      <c r="B115" s="131"/>
      <c r="C115" s="132" t="s">
        <v>335</v>
      </c>
      <c r="D115" s="133"/>
    </row>
    <row r="116" spans="2:4" s="130" customFormat="1" ht="5.0999999999999996" customHeight="1" x14ac:dyDescent="0.25">
      <c r="B116" s="135"/>
      <c r="C116" s="136"/>
      <c r="D116" s="137"/>
    </row>
    <row r="117" spans="2:4" s="130" customFormat="1" ht="13.2" x14ac:dyDescent="0.25">
      <c r="C117" s="132"/>
    </row>
    <row r="118" spans="2:4" s="130" customFormat="1" ht="17.399999999999999" x14ac:dyDescent="0.25">
      <c r="B118" s="225" t="s">
        <v>310</v>
      </c>
      <c r="C118" s="226"/>
      <c r="D118" s="227"/>
    </row>
    <row r="119" spans="2:4" s="130" customFormat="1" ht="5.0999999999999996" customHeight="1" x14ac:dyDescent="0.25">
      <c r="B119" s="127"/>
      <c r="C119" s="145"/>
      <c r="D119" s="129"/>
    </row>
    <row r="120" spans="2:4" s="130" customFormat="1" ht="8.25" customHeight="1" x14ac:dyDescent="0.25">
      <c r="B120" s="131"/>
      <c r="C120" s="132"/>
      <c r="D120" s="133"/>
    </row>
    <row r="121" spans="2:4" s="130" customFormat="1" ht="13.2" x14ac:dyDescent="0.25">
      <c r="B121" s="131"/>
      <c r="C121" s="132" t="s">
        <v>313</v>
      </c>
      <c r="D121" s="133"/>
    </row>
    <row r="122" spans="2:4" s="130" customFormat="1" ht="3.75" customHeight="1" x14ac:dyDescent="0.25">
      <c r="B122" s="131"/>
      <c r="C122" s="132"/>
      <c r="D122" s="133"/>
    </row>
    <row r="123" spans="2:4" s="130" customFormat="1" ht="13.2" x14ac:dyDescent="0.25">
      <c r="B123" s="131"/>
      <c r="C123" s="132" t="s">
        <v>286</v>
      </c>
      <c r="D123" s="133"/>
    </row>
    <row r="124" spans="2:4" s="130" customFormat="1" ht="13.2" x14ac:dyDescent="0.25">
      <c r="B124" s="131"/>
      <c r="C124" s="132" t="s">
        <v>356</v>
      </c>
      <c r="D124" s="133"/>
    </row>
    <row r="125" spans="2:4" s="130" customFormat="1" ht="13.2" x14ac:dyDescent="0.25">
      <c r="B125" s="131"/>
      <c r="C125" s="132" t="s">
        <v>288</v>
      </c>
      <c r="D125" s="133"/>
    </row>
    <row r="126" spans="2:4" s="130" customFormat="1" ht="13.2" x14ac:dyDescent="0.25">
      <c r="B126" s="131"/>
      <c r="C126" s="132" t="s">
        <v>294</v>
      </c>
      <c r="D126" s="133"/>
    </row>
    <row r="127" spans="2:4" s="130" customFormat="1" ht="13.2" x14ac:dyDescent="0.25">
      <c r="B127" s="131"/>
      <c r="C127" s="132" t="s">
        <v>295</v>
      </c>
      <c r="D127" s="133"/>
    </row>
    <row r="128" spans="2:4" s="130" customFormat="1" ht="13.2" x14ac:dyDescent="0.25">
      <c r="B128" s="131"/>
      <c r="C128" s="132" t="s">
        <v>296</v>
      </c>
      <c r="D128" s="133"/>
    </row>
    <row r="129" spans="2:4" s="130" customFormat="1" ht="39.6" x14ac:dyDescent="0.25">
      <c r="B129" s="131"/>
      <c r="C129" s="132" t="s">
        <v>317</v>
      </c>
      <c r="D129" s="133"/>
    </row>
    <row r="130" spans="2:4" s="130" customFormat="1" ht="52.8" x14ac:dyDescent="0.25">
      <c r="B130" s="131"/>
      <c r="C130" s="132" t="s">
        <v>335</v>
      </c>
      <c r="D130" s="133"/>
    </row>
    <row r="131" spans="2:4" s="130" customFormat="1" ht="5.0999999999999996" customHeight="1" x14ac:dyDescent="0.25">
      <c r="B131" s="135"/>
      <c r="C131" s="136"/>
      <c r="D131" s="137"/>
    </row>
    <row r="132" spans="2:4" s="130" customFormat="1" ht="13.2" x14ac:dyDescent="0.25">
      <c r="C132" s="132"/>
    </row>
    <row r="133" spans="2:4" s="130" customFormat="1" ht="20.100000000000001" customHeight="1" x14ac:dyDescent="0.25">
      <c r="B133" s="225" t="s">
        <v>311</v>
      </c>
      <c r="C133" s="226"/>
      <c r="D133" s="227"/>
    </row>
    <row r="134" spans="2:4" s="149" customFormat="1" ht="5.0999999999999996" customHeight="1" x14ac:dyDescent="0.25">
      <c r="B134" s="153"/>
      <c r="C134" s="128"/>
      <c r="D134" s="154"/>
    </row>
    <row r="135" spans="2:4" s="149" customFormat="1" ht="9.75" customHeight="1" x14ac:dyDescent="0.25">
      <c r="B135" s="155"/>
      <c r="C135" s="157"/>
      <c r="D135" s="156"/>
    </row>
    <row r="136" spans="2:4" s="149" customFormat="1" ht="26.4" x14ac:dyDescent="0.25">
      <c r="B136" s="155"/>
      <c r="C136" s="132" t="s">
        <v>336</v>
      </c>
      <c r="D136" s="156"/>
    </row>
    <row r="137" spans="2:4" s="130" customFormat="1" ht="5.0999999999999996" customHeight="1" x14ac:dyDescent="0.25">
      <c r="B137" s="150"/>
      <c r="C137" s="151"/>
      <c r="D137" s="152"/>
    </row>
  </sheetData>
  <sheetProtection password="E359" sheet="1" objects="1" scenarios="1" selectLockedCells="1" selectUnlockedCells="1"/>
  <mergeCells count="9">
    <mergeCell ref="B118:D118"/>
    <mergeCell ref="B133:D133"/>
    <mergeCell ref="B2:D2"/>
    <mergeCell ref="B16:D16"/>
    <mergeCell ref="B47:D47"/>
    <mergeCell ref="B66:D66"/>
    <mergeCell ref="B82:D82"/>
    <mergeCell ref="B103:D103"/>
    <mergeCell ref="B62:D62"/>
  </mergeCells>
  <printOptions horizontalCentered="1"/>
  <pageMargins left="0" right="0" top="0.39370078740157483" bottom="0" header="0" footer="0"/>
  <pageSetup paperSize="9" scale="7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6" tint="-0.249977111117893"/>
    <pageSetUpPr fitToPage="1"/>
  </sheetPr>
  <dimension ref="B1:L123"/>
  <sheetViews>
    <sheetView showGridLines="0" topLeftCell="B1" zoomScale="80" zoomScaleNormal="80" zoomScaleSheetLayoutView="85" workbookViewId="0">
      <selection activeCell="B2" sqref="B2:L2"/>
    </sheetView>
  </sheetViews>
  <sheetFormatPr defaultColWidth="9.109375" defaultRowHeight="18" x14ac:dyDescent="0.35"/>
  <cols>
    <col min="1" max="1" width="1.5546875" style="5" customWidth="1"/>
    <col min="2" max="2" width="10.109375" style="5" bestFit="1" customWidth="1"/>
    <col min="3" max="10" width="18.5546875" style="5" customWidth="1"/>
    <col min="11" max="12" width="22.5546875" style="5" customWidth="1"/>
    <col min="13" max="13" width="1.44140625" style="5" customWidth="1"/>
    <col min="14" max="16384" width="9.109375" style="5"/>
  </cols>
  <sheetData>
    <row r="1" spans="2:12" ht="8.1" customHeight="1" x14ac:dyDescent="0.35"/>
    <row r="2" spans="2:12" ht="30" customHeight="1" x14ac:dyDescent="0.35">
      <c r="B2" s="291" t="s">
        <v>254</v>
      </c>
      <c r="C2" s="291"/>
      <c r="D2" s="291"/>
      <c r="E2" s="291"/>
      <c r="F2" s="291"/>
      <c r="G2" s="291"/>
      <c r="H2" s="291"/>
      <c r="I2" s="291"/>
      <c r="J2" s="291"/>
      <c r="K2" s="291"/>
      <c r="L2" s="291"/>
    </row>
    <row r="3" spans="2:12" ht="8.1" customHeight="1" x14ac:dyDescent="0.35">
      <c r="B3" s="18"/>
      <c r="L3" s="19"/>
    </row>
    <row r="4" spans="2:12" ht="30" customHeight="1" x14ac:dyDescent="0.35">
      <c r="B4" s="302" t="s">
        <v>190</v>
      </c>
      <c r="C4" s="239" t="s">
        <v>131</v>
      </c>
      <c r="D4" s="241"/>
      <c r="E4" s="239" t="s">
        <v>130</v>
      </c>
      <c r="F4" s="241"/>
      <c r="G4" s="239" t="s">
        <v>209</v>
      </c>
      <c r="H4" s="241"/>
      <c r="I4" s="300" t="s">
        <v>208</v>
      </c>
      <c r="J4" s="301"/>
      <c r="K4" s="304" t="s">
        <v>257</v>
      </c>
      <c r="L4" s="304" t="s">
        <v>258</v>
      </c>
    </row>
    <row r="5" spans="2:12" ht="36" x14ac:dyDescent="0.35">
      <c r="B5" s="303"/>
      <c r="C5" s="174" t="s">
        <v>257</v>
      </c>
      <c r="D5" s="174" t="s">
        <v>256</v>
      </c>
      <c r="E5" s="174" t="s">
        <v>257</v>
      </c>
      <c r="F5" s="174" t="s">
        <v>256</v>
      </c>
      <c r="G5" s="174" t="s">
        <v>257</v>
      </c>
      <c r="H5" s="174" t="s">
        <v>256</v>
      </c>
      <c r="I5" s="174" t="s">
        <v>257</v>
      </c>
      <c r="J5" s="174" t="s">
        <v>256</v>
      </c>
      <c r="K5" s="305"/>
      <c r="L5" s="305"/>
    </row>
    <row r="6" spans="2:12" x14ac:dyDescent="0.35">
      <c r="B6" s="171" t="s">
        <v>7</v>
      </c>
      <c r="C6" s="63">
        <f>SUMIFS('1. Staff costs'!N:N,'1. Staff costs'!C:C,B6,'1. Staff costs'!H:H,$C$4,'1. Staff costs'!O:O,"&lt;&gt;Error")</f>
        <v>23572</v>
      </c>
      <c r="D6" s="63">
        <f>SUMIFS('1. Staff costs'!P:P,'1. Staff costs'!C:C,B6,'1. Staff costs'!H:H,$C$4,'1. Staff costs'!O:O,"&lt;&gt;Error")</f>
        <v>142</v>
      </c>
      <c r="E6" s="63">
        <f>SUMIFS('1. Staff costs'!N:N,'1. Staff costs'!C:C,B6,'1. Staff costs'!H:H,$E$4,'1. Staff costs'!O:O,"&lt;&gt;Error")</f>
        <v>37620</v>
      </c>
      <c r="F6" s="63">
        <f>SUMIFS('1. Staff costs'!P:P,'1. Staff costs'!C:C,B6,'1. Staff costs'!H:H,$E$4,'1. Staff costs'!O:O,"&lt;&gt;Error")</f>
        <v>285</v>
      </c>
      <c r="G6" s="63">
        <f>SUMIFS('1. Staff costs'!N:N,'1. Staff costs'!C:C,B6,'1. Staff costs'!H:H,$G$4,'1. Staff costs'!O:O,"&lt;&gt;Error")</f>
        <v>0</v>
      </c>
      <c r="H6" s="63">
        <f>SUMIFS('1. Staff costs'!P:P,'1. Staff costs'!C:C,B6,'1. Staff costs'!H:H,$G$4,'1. Staff costs'!O:O,"&lt;&gt;Error")</f>
        <v>0</v>
      </c>
      <c r="I6" s="63">
        <f>SUMIFS('1. Staff costs'!N:N,'1. Staff costs'!C:C,B6,'1. Staff costs'!H:H,$I$4,'1. Staff costs'!O:O,"&lt;&gt;Error")</f>
        <v>11316</v>
      </c>
      <c r="J6" s="63">
        <f>SUMIFS('1. Staff costs'!P:P,'1. Staff costs'!C:C,B6,'1. Staff costs'!H:H,$I$4,'1. Staff costs'!O:O,"&lt;&gt;Error")</f>
        <v>123</v>
      </c>
      <c r="K6" s="64">
        <f>C6+E6+G6+I6</f>
        <v>72508</v>
      </c>
      <c r="L6" s="64">
        <f>D6+F6+H6+J6</f>
        <v>550</v>
      </c>
    </row>
    <row r="7" spans="2:12" x14ac:dyDescent="0.35">
      <c r="B7" s="171" t="s">
        <v>8</v>
      </c>
      <c r="C7" s="63">
        <f>SUMIFS('1. Staff costs'!N:N,'1. Staff costs'!C:C,B7,'1. Staff costs'!H:H,$C$4,'1. Staff costs'!O:O,"&lt;&gt;Error")</f>
        <v>20916</v>
      </c>
      <c r="D7" s="63">
        <f>SUMIFS('1. Staff costs'!P:P,'1. Staff costs'!C:C,B7,'1. Staff costs'!H:H,$C$4,'1. Staff costs'!O:O,"&lt;&gt;Error")</f>
        <v>126</v>
      </c>
      <c r="E7" s="63">
        <f>SUMIFS('1. Staff costs'!N:N,'1. Staff costs'!C:C,B7,'1. Staff costs'!H:H,$E$4,'1. Staff costs'!O:O,"&lt;&gt;Error")</f>
        <v>32868</v>
      </c>
      <c r="F7" s="63">
        <f>SUMIFS('1. Staff costs'!P:P,'1. Staff costs'!C:C,B7,'1. Staff costs'!H:H,$E$4,'1. Staff costs'!O:O,"&lt;&gt;Error")</f>
        <v>249</v>
      </c>
      <c r="G7" s="63">
        <f>SUMIFS('1. Staff costs'!N:N,'1. Staff costs'!C:C,B7,'1. Staff costs'!H:H,$G$4,'1. Staff costs'!O:O,"&lt;&gt;Error")</f>
        <v>0</v>
      </c>
      <c r="H7" s="63">
        <f>SUMIFS('1. Staff costs'!P:P,'1. Staff costs'!C:C,B7,'1. Staff costs'!H:H,$G$4,'1. Staff costs'!O:O,"&lt;&gt;Error")</f>
        <v>0</v>
      </c>
      <c r="I7" s="63">
        <f>SUMIFS('1. Staff costs'!N:N,'1. Staff costs'!C:C,B7,'1. Staff costs'!H:H,$I$4,'1. Staff costs'!O:O,"&lt;&gt;Error")</f>
        <v>7728</v>
      </c>
      <c r="J7" s="63">
        <f>SUMIFS('1. Staff costs'!P:P,'1. Staff costs'!C:C,B7,'1. Staff costs'!H:H,$I$4,'1. Staff costs'!O:O,"&lt;&gt;Error")</f>
        <v>84</v>
      </c>
      <c r="K7" s="64">
        <f t="shared" ref="K7:K60" si="0">C7+E7+G7+I7</f>
        <v>61512</v>
      </c>
      <c r="L7" s="64">
        <f t="shared" ref="L7:L60" si="1">D7+F7+H7+J7</f>
        <v>459</v>
      </c>
    </row>
    <row r="8" spans="2:12" x14ac:dyDescent="0.35">
      <c r="B8" s="171" t="s">
        <v>9</v>
      </c>
      <c r="C8" s="63">
        <f>SUMIFS('1. Staff costs'!N:N,'1. Staff costs'!C:C,B8,'1. Staff costs'!H:H,$C$4,'1. Staff costs'!O:O,"&lt;&gt;Error")</f>
        <v>12450</v>
      </c>
      <c r="D8" s="63">
        <f>SUMIFS('1. Staff costs'!P:P,'1. Staff costs'!C:C,B8,'1. Staff costs'!H:H,$C$4,'1. Staff costs'!O:O,"&lt;&gt;Error")</f>
        <v>75</v>
      </c>
      <c r="E8" s="63">
        <f>SUMIFS('1. Staff costs'!N:N,'1. Staff costs'!C:C,B8,'1. Staff costs'!H:H,$E$4,'1. Staff costs'!O:O,"&lt;&gt;Error")</f>
        <v>30624</v>
      </c>
      <c r="F8" s="63">
        <f>SUMIFS('1. Staff costs'!P:P,'1. Staff costs'!C:C,B8,'1. Staff costs'!H:H,$E$4,'1. Staff costs'!O:O,"&lt;&gt;Error")</f>
        <v>232</v>
      </c>
      <c r="G8" s="63">
        <f>SUMIFS('1. Staff costs'!N:N,'1. Staff costs'!C:C,B8,'1. Staff costs'!H:H,$G$4,'1. Staff costs'!O:O,"&lt;&gt;Error")</f>
        <v>0</v>
      </c>
      <c r="H8" s="63">
        <f>SUMIFS('1. Staff costs'!P:P,'1. Staff costs'!C:C,B8,'1. Staff costs'!H:H,$G$4,'1. Staff costs'!O:O,"&lt;&gt;Error")</f>
        <v>0</v>
      </c>
      <c r="I8" s="63">
        <f>SUMIFS('1. Staff costs'!N:N,'1. Staff costs'!C:C,B8,'1. Staff costs'!H:H,$I$4,'1. Staff costs'!O:O,"&lt;&gt;Error")</f>
        <v>2484</v>
      </c>
      <c r="J8" s="63">
        <f>SUMIFS('1. Staff costs'!P:P,'1. Staff costs'!C:C,B8,'1. Staff costs'!H:H,$I$4,'1. Staff costs'!O:O,"&lt;&gt;Error")</f>
        <v>27</v>
      </c>
      <c r="K8" s="64">
        <f t="shared" si="0"/>
        <v>45558</v>
      </c>
      <c r="L8" s="64">
        <f t="shared" si="1"/>
        <v>334</v>
      </c>
    </row>
    <row r="9" spans="2:12" x14ac:dyDescent="0.35">
      <c r="B9" s="171" t="s">
        <v>10</v>
      </c>
      <c r="C9" s="63">
        <f>SUMIFS('1. Staff costs'!N:N,'1. Staff costs'!C:C,B9,'1. Staff costs'!H:H,$C$4,'1. Staff costs'!O:O,"&lt;&gt;Error")</f>
        <v>11952</v>
      </c>
      <c r="D9" s="63">
        <f>SUMIFS('1. Staff costs'!P:P,'1. Staff costs'!C:C,B9,'1. Staff costs'!H:H,$C$4,'1. Staff costs'!O:O,"&lt;&gt;Error")</f>
        <v>72</v>
      </c>
      <c r="E9" s="63">
        <f>SUMIFS('1. Staff costs'!N:N,'1. Staff costs'!C:C,B9,'1. Staff costs'!H:H,$E$4,'1. Staff costs'!O:O,"&lt;&gt;Error")</f>
        <v>33000</v>
      </c>
      <c r="F9" s="63">
        <f>SUMIFS('1. Staff costs'!P:P,'1. Staff costs'!C:C,B9,'1. Staff costs'!H:H,$E$4,'1. Staff costs'!O:O,"&lt;&gt;Error")</f>
        <v>250</v>
      </c>
      <c r="G9" s="63">
        <f>SUMIFS('1. Staff costs'!N:N,'1. Staff costs'!C:C,B9,'1. Staff costs'!H:H,$G$4,'1. Staff costs'!O:O,"&lt;&gt;Error")</f>
        <v>0</v>
      </c>
      <c r="H9" s="63">
        <f>SUMIFS('1. Staff costs'!P:P,'1. Staff costs'!C:C,B9,'1. Staff costs'!H:H,$G$4,'1. Staff costs'!O:O,"&lt;&gt;Error")</f>
        <v>0</v>
      </c>
      <c r="I9" s="63">
        <f>SUMIFS('1. Staff costs'!N:N,'1. Staff costs'!C:C,B9,'1. Staff costs'!H:H,$I$4,'1. Staff costs'!O:O,"&lt;&gt;Error")</f>
        <v>0</v>
      </c>
      <c r="J9" s="63">
        <f>SUMIFS('1. Staff costs'!P:P,'1. Staff costs'!C:C,B9,'1. Staff costs'!H:H,$I$4,'1. Staff costs'!O:O,"&lt;&gt;Error")</f>
        <v>0</v>
      </c>
      <c r="K9" s="64">
        <f t="shared" si="0"/>
        <v>44952</v>
      </c>
      <c r="L9" s="64">
        <f t="shared" si="1"/>
        <v>322</v>
      </c>
    </row>
    <row r="10" spans="2:12" x14ac:dyDescent="0.35">
      <c r="B10" s="171" t="s">
        <v>11</v>
      </c>
      <c r="C10" s="63">
        <f>SUMIFS('1. Staff costs'!N:N,'1. Staff costs'!C:C,B10,'1. Staff costs'!H:H,$C$4,'1. Staff costs'!O:O,"&lt;&gt;Error")</f>
        <v>264</v>
      </c>
      <c r="D10" s="63">
        <f>SUMIFS('1. Staff costs'!P:P,'1. Staff costs'!C:C,B10,'1. Staff costs'!H:H,$C$4,'1. Staff costs'!O:O,"&lt;&gt;Error")</f>
        <v>3</v>
      </c>
      <c r="E10" s="63">
        <f>SUMIFS('1. Staff costs'!N:N,'1. Staff costs'!C:C,B10,'1. Staff costs'!H:H,$E$4,'1. Staff costs'!O:O,"&lt;&gt;Error")</f>
        <v>33892</v>
      </c>
      <c r="F10" s="63">
        <f>SUMIFS('1. Staff costs'!P:P,'1. Staff costs'!C:C,B10,'1. Staff costs'!H:H,$E$4,'1. Staff costs'!O:O,"&lt;&gt;Error")</f>
        <v>458</v>
      </c>
      <c r="G10" s="63">
        <f>SUMIFS('1. Staff costs'!N:N,'1. Staff costs'!C:C,B10,'1. Staff costs'!H:H,$G$4,'1. Staff costs'!O:O,"&lt;&gt;Error")</f>
        <v>0</v>
      </c>
      <c r="H10" s="63">
        <f>SUMIFS('1. Staff costs'!P:P,'1. Staff costs'!C:C,B10,'1. Staff costs'!H:H,$G$4,'1. Staff costs'!O:O,"&lt;&gt;Error")</f>
        <v>0</v>
      </c>
      <c r="I10" s="63">
        <f>SUMIFS('1. Staff costs'!N:N,'1. Staff costs'!C:C,B10,'1. Staff costs'!H:H,$I$4,'1. Staff costs'!O:O,"&lt;&gt;Error")</f>
        <v>741</v>
      </c>
      <c r="J10" s="63">
        <f>SUMIFS('1. Staff costs'!P:P,'1. Staff costs'!C:C,B10,'1. Staff costs'!H:H,$I$4,'1. Staff costs'!O:O,"&lt;&gt;Error")</f>
        <v>19</v>
      </c>
      <c r="K10" s="64">
        <f t="shared" si="0"/>
        <v>34897</v>
      </c>
      <c r="L10" s="64">
        <f t="shared" si="1"/>
        <v>480</v>
      </c>
    </row>
    <row r="11" spans="2:12" x14ac:dyDescent="0.35">
      <c r="B11" s="171" t="s">
        <v>12</v>
      </c>
      <c r="C11" s="63">
        <f>SUMIFS('1. Staff costs'!N:N,'1. Staff costs'!C:C,B11,'1. Staff costs'!H:H,$C$4,'1. Staff costs'!O:O,"&lt;&gt;Error")</f>
        <v>7560</v>
      </c>
      <c r="D11" s="63">
        <f>SUMIFS('1. Staff costs'!P:P,'1. Staff costs'!C:C,B11,'1. Staff costs'!H:H,$C$4,'1. Staff costs'!O:O,"&lt;&gt;Error")</f>
        <v>27</v>
      </c>
      <c r="E11" s="63">
        <f>SUMIFS('1. Staff costs'!N:N,'1. Staff costs'!C:C,B11,'1. Staff costs'!H:H,$E$4,'1. Staff costs'!O:O,"&lt;&gt;Error")</f>
        <v>29746</v>
      </c>
      <c r="F11" s="63">
        <f>SUMIFS('1. Staff costs'!P:P,'1. Staff costs'!C:C,B11,'1. Staff costs'!H:H,$E$4,'1. Staff costs'!O:O,"&lt;&gt;Error")</f>
        <v>139</v>
      </c>
      <c r="G11" s="63">
        <f>SUMIFS('1. Staff costs'!N:N,'1. Staff costs'!C:C,B11,'1. Staff costs'!H:H,$G$4,'1. Staff costs'!O:O,"&lt;&gt;Error")</f>
        <v>0</v>
      </c>
      <c r="H11" s="63">
        <f>SUMIFS('1. Staff costs'!P:P,'1. Staff costs'!C:C,B11,'1. Staff costs'!H:H,$G$4,'1. Staff costs'!O:O,"&lt;&gt;Error")</f>
        <v>0</v>
      </c>
      <c r="I11" s="63">
        <f>SUMIFS('1. Staff costs'!N:N,'1. Staff costs'!C:C,B11,'1. Staff costs'!H:H,$I$4,'1. Staff costs'!O:O,"&lt;&gt;Error")</f>
        <v>0</v>
      </c>
      <c r="J11" s="63">
        <f>SUMIFS('1. Staff costs'!P:P,'1. Staff costs'!C:C,B11,'1. Staff costs'!H:H,$I$4,'1. Staff costs'!O:O,"&lt;&gt;Error")</f>
        <v>0</v>
      </c>
      <c r="K11" s="64">
        <f t="shared" si="0"/>
        <v>37306</v>
      </c>
      <c r="L11" s="64">
        <f t="shared" si="1"/>
        <v>166</v>
      </c>
    </row>
    <row r="12" spans="2:12" x14ac:dyDescent="0.35">
      <c r="B12" s="171" t="s">
        <v>13</v>
      </c>
      <c r="C12" s="63">
        <f>SUMIFS('1. Staff costs'!N:N,'1. Staff costs'!C:C,B12,'1. Staff costs'!H:H,$C$4,'1. Staff costs'!O:O,"&lt;&gt;Error")</f>
        <v>352</v>
      </c>
      <c r="D12" s="63">
        <f>SUMIFS('1. Staff costs'!P:P,'1. Staff costs'!C:C,B12,'1. Staff costs'!H:H,$C$4,'1. Staff costs'!O:O,"&lt;&gt;Error")</f>
        <v>4</v>
      </c>
      <c r="E12" s="63">
        <f>SUMIFS('1. Staff costs'!N:N,'1. Staff costs'!C:C,B12,'1. Staff costs'!H:H,$E$4,'1. Staff costs'!O:O,"&lt;&gt;Error")</f>
        <v>36482</v>
      </c>
      <c r="F12" s="63">
        <f>SUMIFS('1. Staff costs'!P:P,'1. Staff costs'!C:C,B12,'1. Staff costs'!H:H,$E$4,'1. Staff costs'!O:O,"&lt;&gt;Error")</f>
        <v>493</v>
      </c>
      <c r="G12" s="63">
        <f>SUMIFS('1. Staff costs'!N:N,'1. Staff costs'!C:C,B12,'1. Staff costs'!H:H,$G$4,'1. Staff costs'!O:O,"&lt;&gt;Error")</f>
        <v>0</v>
      </c>
      <c r="H12" s="63">
        <f>SUMIFS('1. Staff costs'!P:P,'1. Staff costs'!C:C,B12,'1. Staff costs'!H:H,$G$4,'1. Staff costs'!O:O,"&lt;&gt;Error")</f>
        <v>0</v>
      </c>
      <c r="I12" s="63">
        <f>SUMIFS('1. Staff costs'!N:N,'1. Staff costs'!C:C,B12,'1. Staff costs'!H:H,$I$4,'1. Staff costs'!O:O,"&lt;&gt;Error")</f>
        <v>1053</v>
      </c>
      <c r="J12" s="63">
        <f>SUMIFS('1. Staff costs'!P:P,'1. Staff costs'!C:C,B12,'1. Staff costs'!H:H,$I$4,'1. Staff costs'!O:O,"&lt;&gt;Error")</f>
        <v>27</v>
      </c>
      <c r="K12" s="64">
        <f t="shared" si="0"/>
        <v>37887</v>
      </c>
      <c r="L12" s="64">
        <f t="shared" si="1"/>
        <v>524</v>
      </c>
    </row>
    <row r="13" spans="2:12" x14ac:dyDescent="0.35">
      <c r="B13" s="171" t="s">
        <v>14</v>
      </c>
      <c r="C13" s="63">
        <f>SUMIFS('1. Staff costs'!N:N,'1. Staff costs'!C:C,B13,'1. Staff costs'!H:H,$C$4,'1. Staff costs'!O:O,"&lt;&gt;Error")</f>
        <v>4814</v>
      </c>
      <c r="D13" s="63">
        <f>SUMIFS('1. Staff costs'!P:P,'1. Staff costs'!C:C,B13,'1. Staff costs'!H:H,$C$4,'1. Staff costs'!O:O,"&lt;&gt;Error")</f>
        <v>29</v>
      </c>
      <c r="E13" s="63">
        <f>SUMIFS('1. Staff costs'!N:N,'1. Staff costs'!C:C,B13,'1. Staff costs'!H:H,$E$4,'1. Staff costs'!O:O,"&lt;&gt;Error")</f>
        <v>11220</v>
      </c>
      <c r="F13" s="63">
        <f>SUMIFS('1. Staff costs'!P:P,'1. Staff costs'!C:C,B13,'1. Staff costs'!H:H,$E$4,'1. Staff costs'!O:O,"&lt;&gt;Error")</f>
        <v>85</v>
      </c>
      <c r="G13" s="63">
        <f>SUMIFS('1. Staff costs'!N:N,'1. Staff costs'!C:C,B13,'1. Staff costs'!H:H,$G$4,'1. Staff costs'!O:O,"&lt;&gt;Error")</f>
        <v>0</v>
      </c>
      <c r="H13" s="63">
        <f>SUMIFS('1. Staff costs'!P:P,'1. Staff costs'!C:C,B13,'1. Staff costs'!H:H,$G$4,'1. Staff costs'!O:O,"&lt;&gt;Error")</f>
        <v>0</v>
      </c>
      <c r="I13" s="63">
        <f>SUMIFS('1. Staff costs'!N:N,'1. Staff costs'!C:C,B13,'1. Staff costs'!H:H,$I$4,'1. Staff costs'!O:O,"&lt;&gt;Error")</f>
        <v>1932</v>
      </c>
      <c r="J13" s="63">
        <f>SUMIFS('1. Staff costs'!P:P,'1. Staff costs'!C:C,B13,'1. Staff costs'!H:H,$I$4,'1. Staff costs'!O:O,"&lt;&gt;Error")</f>
        <v>21</v>
      </c>
      <c r="K13" s="64">
        <f t="shared" si="0"/>
        <v>17966</v>
      </c>
      <c r="L13" s="64">
        <f t="shared" si="1"/>
        <v>135</v>
      </c>
    </row>
    <row r="14" spans="2:12" x14ac:dyDescent="0.35">
      <c r="B14" s="171" t="s">
        <v>15</v>
      </c>
      <c r="C14" s="63">
        <f>SUMIFS('1. Staff costs'!N:N,'1. Staff costs'!C:C,B14,'1. Staff costs'!H:H,$C$4,'1. Staff costs'!O:O,"&lt;&gt;Error")</f>
        <v>5146</v>
      </c>
      <c r="D14" s="63">
        <f>SUMIFS('1. Staff costs'!P:P,'1. Staff costs'!C:C,B14,'1. Staff costs'!H:H,$C$4,'1. Staff costs'!O:O,"&lt;&gt;Error")</f>
        <v>31</v>
      </c>
      <c r="E14" s="63">
        <f>SUMIFS('1. Staff costs'!N:N,'1. Staff costs'!C:C,B14,'1. Staff costs'!H:H,$E$4,'1. Staff costs'!O:O,"&lt;&gt;Error")</f>
        <v>12540</v>
      </c>
      <c r="F14" s="63">
        <f>SUMIFS('1. Staff costs'!P:P,'1. Staff costs'!C:C,B14,'1. Staff costs'!H:H,$E$4,'1. Staff costs'!O:O,"&lt;&gt;Error")</f>
        <v>95</v>
      </c>
      <c r="G14" s="63">
        <f>SUMIFS('1. Staff costs'!N:N,'1. Staff costs'!C:C,B14,'1. Staff costs'!H:H,$G$4,'1. Staff costs'!O:O,"&lt;&gt;Error")</f>
        <v>0</v>
      </c>
      <c r="H14" s="63">
        <f>SUMIFS('1. Staff costs'!P:P,'1. Staff costs'!C:C,B14,'1. Staff costs'!H:H,$G$4,'1. Staff costs'!O:O,"&lt;&gt;Error")</f>
        <v>0</v>
      </c>
      <c r="I14" s="63">
        <f>SUMIFS('1. Staff costs'!N:N,'1. Staff costs'!C:C,B14,'1. Staff costs'!H:H,$I$4,'1. Staff costs'!O:O,"&lt;&gt;Error")</f>
        <v>1012</v>
      </c>
      <c r="J14" s="63">
        <f>SUMIFS('1. Staff costs'!P:P,'1. Staff costs'!C:C,B14,'1. Staff costs'!H:H,$I$4,'1. Staff costs'!O:O,"&lt;&gt;Error")</f>
        <v>11</v>
      </c>
      <c r="K14" s="64">
        <f t="shared" si="0"/>
        <v>18698</v>
      </c>
      <c r="L14" s="64">
        <f t="shared" si="1"/>
        <v>137</v>
      </c>
    </row>
    <row r="15" spans="2:12" x14ac:dyDescent="0.35">
      <c r="B15" s="171" t="s">
        <v>16</v>
      </c>
      <c r="C15" s="63">
        <f>SUMIFS('1. Staff costs'!N:N,'1. Staff costs'!C:C,B15,'1. Staff costs'!H:H,$C$4,'1. Staff costs'!O:O,"&lt;&gt;Error")</f>
        <v>5146</v>
      </c>
      <c r="D15" s="63">
        <f>SUMIFS('1. Staff costs'!P:P,'1. Staff costs'!C:C,B15,'1. Staff costs'!H:H,$C$4,'1. Staff costs'!O:O,"&lt;&gt;Error")</f>
        <v>31</v>
      </c>
      <c r="E15" s="63">
        <f>SUMIFS('1. Staff costs'!N:N,'1. Staff costs'!C:C,B15,'1. Staff costs'!H:H,$E$4,'1. Staff costs'!O:O,"&lt;&gt;Error")</f>
        <v>12012</v>
      </c>
      <c r="F15" s="63">
        <f>SUMIFS('1. Staff costs'!P:P,'1. Staff costs'!C:C,B15,'1. Staff costs'!H:H,$E$4,'1. Staff costs'!O:O,"&lt;&gt;Error")</f>
        <v>91</v>
      </c>
      <c r="G15" s="63">
        <f>SUMIFS('1. Staff costs'!N:N,'1. Staff costs'!C:C,B15,'1. Staff costs'!H:H,$G$4,'1. Staff costs'!O:O,"&lt;&gt;Error")</f>
        <v>0</v>
      </c>
      <c r="H15" s="63">
        <f>SUMIFS('1. Staff costs'!P:P,'1. Staff costs'!C:C,B15,'1. Staff costs'!H:H,$G$4,'1. Staff costs'!O:O,"&lt;&gt;Error")</f>
        <v>0</v>
      </c>
      <c r="I15" s="63">
        <f>SUMIFS('1. Staff costs'!N:N,'1. Staff costs'!C:C,B15,'1. Staff costs'!H:H,$I$4,'1. Staff costs'!O:O,"&lt;&gt;Error")</f>
        <v>828</v>
      </c>
      <c r="J15" s="63">
        <f>SUMIFS('1. Staff costs'!P:P,'1. Staff costs'!C:C,B15,'1. Staff costs'!H:H,$I$4,'1. Staff costs'!O:O,"&lt;&gt;Error")</f>
        <v>9</v>
      </c>
      <c r="K15" s="64">
        <f t="shared" si="0"/>
        <v>17986</v>
      </c>
      <c r="L15" s="64">
        <f t="shared" si="1"/>
        <v>131</v>
      </c>
    </row>
    <row r="16" spans="2:12" x14ac:dyDescent="0.35">
      <c r="B16" s="171" t="s">
        <v>17</v>
      </c>
      <c r="C16" s="63">
        <f>SUMIFS('1. Staff costs'!N:N,'1. Staff costs'!C:C,B16,'1. Staff costs'!H:H,$C$4,'1. Staff costs'!O:O,"&lt;&gt;Error")</f>
        <v>0</v>
      </c>
      <c r="D16" s="63">
        <f>SUMIFS('1. Staff costs'!P:P,'1. Staff costs'!C:C,B16,'1. Staff costs'!H:H,$C$4,'1. Staff costs'!O:O,"&lt;&gt;Error")</f>
        <v>0</v>
      </c>
      <c r="E16" s="63">
        <f>SUMIFS('1. Staff costs'!N:N,'1. Staff costs'!C:C,B16,'1. Staff costs'!H:H,$E$4,'1. Staff costs'!O:O,"&lt;&gt;Error")</f>
        <v>28920</v>
      </c>
      <c r="F16" s="63">
        <f>SUMIFS('1. Staff costs'!P:P,'1. Staff costs'!C:C,B16,'1. Staff costs'!H:H,$E$4,'1. Staff costs'!O:O,"&lt;&gt;Error")</f>
        <v>120</v>
      </c>
      <c r="G16" s="63">
        <f>SUMIFS('1. Staff costs'!N:N,'1. Staff costs'!C:C,B16,'1. Staff costs'!H:H,$G$4,'1. Staff costs'!O:O,"&lt;&gt;Error")</f>
        <v>0</v>
      </c>
      <c r="H16" s="63">
        <f>SUMIFS('1. Staff costs'!P:P,'1. Staff costs'!C:C,B16,'1. Staff costs'!H:H,$G$4,'1. Staff costs'!O:O,"&lt;&gt;Error")</f>
        <v>0</v>
      </c>
      <c r="I16" s="63">
        <f>SUMIFS('1. Staff costs'!N:N,'1. Staff costs'!C:C,B16,'1. Staff costs'!H:H,$I$4,'1. Staff costs'!O:O,"&lt;&gt;Error")</f>
        <v>6594</v>
      </c>
      <c r="J16" s="63">
        <f>SUMIFS('1. Staff costs'!P:P,'1. Staff costs'!C:C,B16,'1. Staff costs'!H:H,$I$4,'1. Staff costs'!O:O,"&lt;&gt;Error")</f>
        <v>42</v>
      </c>
      <c r="K16" s="64">
        <f t="shared" si="0"/>
        <v>35514</v>
      </c>
      <c r="L16" s="64">
        <f t="shared" si="1"/>
        <v>162</v>
      </c>
    </row>
    <row r="17" spans="2:12" x14ac:dyDescent="0.35">
      <c r="B17" s="171" t="s">
        <v>18</v>
      </c>
      <c r="C17" s="63">
        <f>SUMIFS('1. Staff costs'!N:N,'1. Staff costs'!C:C,B17,'1. Staff costs'!H:H,$C$4,'1. Staff costs'!O:O,"&lt;&gt;Error")</f>
        <v>0</v>
      </c>
      <c r="D17" s="63">
        <f>SUMIFS('1. Staff costs'!P:P,'1. Staff costs'!C:C,B17,'1. Staff costs'!H:H,$C$4,'1. Staff costs'!O:O,"&lt;&gt;Error")</f>
        <v>0</v>
      </c>
      <c r="E17" s="63">
        <f>SUMIFS('1. Staff costs'!N:N,'1. Staff costs'!C:C,B17,'1. Staff costs'!H:H,$E$4,'1. Staff costs'!O:O,"&lt;&gt;Error")</f>
        <v>0</v>
      </c>
      <c r="F17" s="63">
        <f>SUMIFS('1. Staff costs'!P:P,'1. Staff costs'!C:C,B17,'1. Staff costs'!H:H,$E$4,'1. Staff costs'!O:O,"&lt;&gt;Error")</f>
        <v>0</v>
      </c>
      <c r="G17" s="63">
        <f>SUMIFS('1. Staff costs'!N:N,'1. Staff costs'!C:C,B17,'1. Staff costs'!H:H,$G$4,'1. Staff costs'!O:O,"&lt;&gt;Error")</f>
        <v>0</v>
      </c>
      <c r="H17" s="63">
        <f>SUMIFS('1. Staff costs'!P:P,'1. Staff costs'!C:C,B17,'1. Staff costs'!H:H,$G$4,'1. Staff costs'!O:O,"&lt;&gt;Error")</f>
        <v>0</v>
      </c>
      <c r="I17" s="63">
        <f>SUMIFS('1. Staff costs'!N:N,'1. Staff costs'!C:C,B17,'1. Staff costs'!H:H,$I$4,'1. Staff costs'!O:O,"&lt;&gt;Error")</f>
        <v>0</v>
      </c>
      <c r="J17" s="63">
        <f>SUMIFS('1. Staff costs'!P:P,'1. Staff costs'!C:C,B17,'1. Staff costs'!H:H,$I$4,'1. Staff costs'!O:O,"&lt;&gt;Error")</f>
        <v>0</v>
      </c>
      <c r="K17" s="64">
        <f t="shared" si="0"/>
        <v>0</v>
      </c>
      <c r="L17" s="64">
        <f t="shared" si="1"/>
        <v>0</v>
      </c>
    </row>
    <row r="18" spans="2:12" x14ac:dyDescent="0.35">
      <c r="B18" s="171" t="s">
        <v>149</v>
      </c>
      <c r="C18" s="63">
        <f>SUMIFS('1. Staff costs'!N:N,'1. Staff costs'!C:C,B18,'1. Staff costs'!H:H,$C$4,'1. Staff costs'!O:O,"&lt;&gt;Error")</f>
        <v>0</v>
      </c>
      <c r="D18" s="63">
        <f>SUMIFS('1. Staff costs'!P:P,'1. Staff costs'!C:C,B18,'1. Staff costs'!H:H,$C$4,'1. Staff costs'!O:O,"&lt;&gt;Error")</f>
        <v>0</v>
      </c>
      <c r="E18" s="63">
        <f>SUMIFS('1. Staff costs'!N:N,'1. Staff costs'!C:C,B18,'1. Staff costs'!H:H,$E$4,'1. Staff costs'!O:O,"&lt;&gt;Error")</f>
        <v>0</v>
      </c>
      <c r="F18" s="63">
        <f>SUMIFS('1. Staff costs'!P:P,'1. Staff costs'!C:C,B18,'1. Staff costs'!H:H,$E$4,'1. Staff costs'!O:O,"&lt;&gt;Error")</f>
        <v>0</v>
      </c>
      <c r="G18" s="63">
        <f>SUMIFS('1. Staff costs'!N:N,'1. Staff costs'!C:C,B18,'1. Staff costs'!H:H,$G$4,'1. Staff costs'!O:O,"&lt;&gt;Error")</f>
        <v>0</v>
      </c>
      <c r="H18" s="63">
        <f>SUMIFS('1. Staff costs'!P:P,'1. Staff costs'!C:C,B18,'1. Staff costs'!H:H,$G$4,'1. Staff costs'!O:O,"&lt;&gt;Error")</f>
        <v>0</v>
      </c>
      <c r="I18" s="63">
        <f>SUMIFS('1. Staff costs'!N:N,'1. Staff costs'!C:C,B18,'1. Staff costs'!H:H,$I$4,'1. Staff costs'!O:O,"&lt;&gt;Error")</f>
        <v>0</v>
      </c>
      <c r="J18" s="63">
        <f>SUMIFS('1. Staff costs'!P:P,'1. Staff costs'!C:C,B18,'1. Staff costs'!H:H,$I$4,'1. Staff costs'!O:O,"&lt;&gt;Error")</f>
        <v>0</v>
      </c>
      <c r="K18" s="64">
        <f t="shared" si="0"/>
        <v>0</v>
      </c>
      <c r="L18" s="64">
        <f t="shared" si="1"/>
        <v>0</v>
      </c>
    </row>
    <row r="19" spans="2:12" x14ac:dyDescent="0.35">
      <c r="B19" s="171" t="s">
        <v>19</v>
      </c>
      <c r="C19" s="63">
        <f>SUMIFS('1. Staff costs'!N:N,'1. Staff costs'!C:C,B19,'1. Staff costs'!H:H,$C$4,'1. Staff costs'!O:O,"&lt;&gt;Error")</f>
        <v>0</v>
      </c>
      <c r="D19" s="63">
        <f>SUMIFS('1. Staff costs'!P:P,'1. Staff costs'!C:C,B19,'1. Staff costs'!H:H,$C$4,'1. Staff costs'!O:O,"&lt;&gt;Error")</f>
        <v>0</v>
      </c>
      <c r="E19" s="63">
        <f>SUMIFS('1. Staff costs'!N:N,'1. Staff costs'!C:C,B19,'1. Staff costs'!H:H,$E$4,'1. Staff costs'!O:O,"&lt;&gt;Error")</f>
        <v>0</v>
      </c>
      <c r="F19" s="63">
        <f>SUMIFS('1. Staff costs'!P:P,'1. Staff costs'!C:C,B19,'1. Staff costs'!H:H,$E$4,'1. Staff costs'!O:O,"&lt;&gt;Error")</f>
        <v>0</v>
      </c>
      <c r="G19" s="63">
        <f>SUMIFS('1. Staff costs'!N:N,'1. Staff costs'!C:C,B19,'1. Staff costs'!H:H,$G$4,'1. Staff costs'!O:O,"&lt;&gt;Error")</f>
        <v>0</v>
      </c>
      <c r="H19" s="63">
        <f>SUMIFS('1. Staff costs'!P:P,'1. Staff costs'!C:C,B19,'1. Staff costs'!H:H,$G$4,'1. Staff costs'!O:O,"&lt;&gt;Error")</f>
        <v>0</v>
      </c>
      <c r="I19" s="63">
        <f>SUMIFS('1. Staff costs'!N:N,'1. Staff costs'!C:C,B19,'1. Staff costs'!H:H,$I$4,'1. Staff costs'!O:O,"&lt;&gt;Error")</f>
        <v>0</v>
      </c>
      <c r="J19" s="63">
        <f>SUMIFS('1. Staff costs'!P:P,'1. Staff costs'!C:C,B19,'1. Staff costs'!H:H,$I$4,'1. Staff costs'!O:O,"&lt;&gt;Error")</f>
        <v>0</v>
      </c>
      <c r="K19" s="64">
        <f t="shared" si="0"/>
        <v>0</v>
      </c>
      <c r="L19" s="64">
        <f t="shared" si="1"/>
        <v>0</v>
      </c>
    </row>
    <row r="20" spans="2:12" x14ac:dyDescent="0.35">
      <c r="B20" s="171" t="s">
        <v>20</v>
      </c>
      <c r="C20" s="63">
        <f>SUMIFS('1. Staff costs'!N:N,'1. Staff costs'!C:C,B20,'1. Staff costs'!H:H,$C$4,'1. Staff costs'!O:O,"&lt;&gt;Error")</f>
        <v>0</v>
      </c>
      <c r="D20" s="63">
        <f>SUMIFS('1. Staff costs'!P:P,'1. Staff costs'!C:C,B20,'1. Staff costs'!H:H,$C$4,'1. Staff costs'!O:O,"&lt;&gt;Error")</f>
        <v>0</v>
      </c>
      <c r="E20" s="63">
        <f>SUMIFS('1. Staff costs'!N:N,'1. Staff costs'!C:C,B20,'1. Staff costs'!H:H,$E$4,'1. Staff costs'!O:O,"&lt;&gt;Error")</f>
        <v>0</v>
      </c>
      <c r="F20" s="63">
        <f>SUMIFS('1. Staff costs'!P:P,'1. Staff costs'!C:C,B20,'1. Staff costs'!H:H,$E$4,'1. Staff costs'!O:O,"&lt;&gt;Error")</f>
        <v>0</v>
      </c>
      <c r="G20" s="63">
        <f>SUMIFS('1. Staff costs'!N:N,'1. Staff costs'!C:C,B20,'1. Staff costs'!H:H,$G$4,'1. Staff costs'!O:O,"&lt;&gt;Error")</f>
        <v>0</v>
      </c>
      <c r="H20" s="63">
        <f>SUMIFS('1. Staff costs'!P:P,'1. Staff costs'!C:C,B20,'1. Staff costs'!H:H,$G$4,'1. Staff costs'!O:O,"&lt;&gt;Error")</f>
        <v>0</v>
      </c>
      <c r="I20" s="63">
        <f>SUMIFS('1. Staff costs'!N:N,'1. Staff costs'!C:C,B20,'1. Staff costs'!H:H,$I$4,'1. Staff costs'!O:O,"&lt;&gt;Error")</f>
        <v>0</v>
      </c>
      <c r="J20" s="63">
        <f>SUMIFS('1. Staff costs'!P:P,'1. Staff costs'!C:C,B20,'1. Staff costs'!H:H,$I$4,'1. Staff costs'!O:O,"&lt;&gt;Error")</f>
        <v>0</v>
      </c>
      <c r="K20" s="64">
        <f t="shared" si="0"/>
        <v>0</v>
      </c>
      <c r="L20" s="64">
        <f t="shared" si="1"/>
        <v>0</v>
      </c>
    </row>
    <row r="21" spans="2:12" x14ac:dyDescent="0.35">
      <c r="B21" s="171" t="s">
        <v>21</v>
      </c>
      <c r="C21" s="63">
        <f>SUMIFS('1. Staff costs'!N:N,'1. Staff costs'!C:C,B21,'1. Staff costs'!H:H,$C$4,'1. Staff costs'!O:O,"&lt;&gt;Error")</f>
        <v>0</v>
      </c>
      <c r="D21" s="63">
        <f>SUMIFS('1. Staff costs'!P:P,'1. Staff costs'!C:C,B21,'1. Staff costs'!H:H,$C$4,'1. Staff costs'!O:O,"&lt;&gt;Error")</f>
        <v>0</v>
      </c>
      <c r="E21" s="63">
        <f>SUMIFS('1. Staff costs'!N:N,'1. Staff costs'!C:C,B21,'1. Staff costs'!H:H,$E$4,'1. Staff costs'!O:O,"&lt;&gt;Error")</f>
        <v>0</v>
      </c>
      <c r="F21" s="63">
        <f>SUMIFS('1. Staff costs'!P:P,'1. Staff costs'!C:C,B21,'1. Staff costs'!H:H,$E$4,'1. Staff costs'!O:O,"&lt;&gt;Error")</f>
        <v>0</v>
      </c>
      <c r="G21" s="63">
        <f>SUMIFS('1. Staff costs'!N:N,'1. Staff costs'!C:C,B21,'1. Staff costs'!H:H,$G$4,'1. Staff costs'!O:O,"&lt;&gt;Error")</f>
        <v>0</v>
      </c>
      <c r="H21" s="63">
        <f>SUMIFS('1. Staff costs'!P:P,'1. Staff costs'!C:C,B21,'1. Staff costs'!H:H,$G$4,'1. Staff costs'!O:O,"&lt;&gt;Error")</f>
        <v>0</v>
      </c>
      <c r="I21" s="63">
        <f>SUMIFS('1. Staff costs'!N:N,'1. Staff costs'!C:C,B21,'1. Staff costs'!H:H,$I$4,'1. Staff costs'!O:O,"&lt;&gt;Error")</f>
        <v>0</v>
      </c>
      <c r="J21" s="63">
        <f>SUMIFS('1. Staff costs'!P:P,'1. Staff costs'!C:C,B21,'1. Staff costs'!H:H,$I$4,'1. Staff costs'!O:O,"&lt;&gt;Error")</f>
        <v>0</v>
      </c>
      <c r="K21" s="64">
        <f t="shared" si="0"/>
        <v>0</v>
      </c>
      <c r="L21" s="64">
        <f t="shared" si="1"/>
        <v>0</v>
      </c>
    </row>
    <row r="22" spans="2:12" x14ac:dyDescent="0.35">
      <c r="B22" s="171" t="s">
        <v>22</v>
      </c>
      <c r="C22" s="63">
        <f>SUMIFS('1. Staff costs'!N:N,'1. Staff costs'!C:C,B22,'1. Staff costs'!H:H,$C$4,'1. Staff costs'!O:O,"&lt;&gt;Error")</f>
        <v>0</v>
      </c>
      <c r="D22" s="63">
        <f>SUMIFS('1. Staff costs'!P:P,'1. Staff costs'!C:C,B22,'1. Staff costs'!H:H,$C$4,'1. Staff costs'!O:O,"&lt;&gt;Error")</f>
        <v>0</v>
      </c>
      <c r="E22" s="63">
        <f>SUMIFS('1. Staff costs'!N:N,'1. Staff costs'!C:C,B22,'1. Staff costs'!H:H,$E$4,'1. Staff costs'!O:O,"&lt;&gt;Error")</f>
        <v>0</v>
      </c>
      <c r="F22" s="63">
        <f>SUMIFS('1. Staff costs'!P:P,'1. Staff costs'!C:C,B22,'1. Staff costs'!H:H,$E$4,'1. Staff costs'!O:O,"&lt;&gt;Error")</f>
        <v>0</v>
      </c>
      <c r="G22" s="63">
        <f>SUMIFS('1. Staff costs'!N:N,'1. Staff costs'!C:C,B22,'1. Staff costs'!H:H,$G$4,'1. Staff costs'!O:O,"&lt;&gt;Error")</f>
        <v>0</v>
      </c>
      <c r="H22" s="63">
        <f>SUMIFS('1. Staff costs'!P:P,'1. Staff costs'!C:C,B22,'1. Staff costs'!H:H,$G$4,'1. Staff costs'!O:O,"&lt;&gt;Error")</f>
        <v>0</v>
      </c>
      <c r="I22" s="63">
        <f>SUMIFS('1. Staff costs'!N:N,'1. Staff costs'!C:C,B22,'1. Staff costs'!H:H,$I$4,'1. Staff costs'!O:O,"&lt;&gt;Error")</f>
        <v>0</v>
      </c>
      <c r="J22" s="63">
        <f>SUMIFS('1. Staff costs'!P:P,'1. Staff costs'!C:C,B22,'1. Staff costs'!H:H,$I$4,'1. Staff costs'!O:O,"&lt;&gt;Error")</f>
        <v>0</v>
      </c>
      <c r="K22" s="64">
        <f t="shared" si="0"/>
        <v>0</v>
      </c>
      <c r="L22" s="64">
        <f t="shared" si="1"/>
        <v>0</v>
      </c>
    </row>
    <row r="23" spans="2:12" x14ac:dyDescent="0.35">
      <c r="B23" s="171" t="s">
        <v>23</v>
      </c>
      <c r="C23" s="63">
        <f>SUMIFS('1. Staff costs'!N:N,'1. Staff costs'!C:C,B23,'1. Staff costs'!H:H,$C$4,'1. Staff costs'!O:O,"&lt;&gt;Error")</f>
        <v>0</v>
      </c>
      <c r="D23" s="63">
        <f>SUMIFS('1. Staff costs'!P:P,'1. Staff costs'!C:C,B23,'1. Staff costs'!H:H,$C$4,'1. Staff costs'!O:O,"&lt;&gt;Error")</f>
        <v>0</v>
      </c>
      <c r="E23" s="63">
        <f>SUMIFS('1. Staff costs'!N:N,'1. Staff costs'!C:C,B23,'1. Staff costs'!H:H,$E$4,'1. Staff costs'!O:O,"&lt;&gt;Error")</f>
        <v>0</v>
      </c>
      <c r="F23" s="63">
        <f>SUMIFS('1. Staff costs'!P:P,'1. Staff costs'!C:C,B23,'1. Staff costs'!H:H,$E$4,'1. Staff costs'!O:O,"&lt;&gt;Error")</f>
        <v>0</v>
      </c>
      <c r="G23" s="63">
        <f>SUMIFS('1. Staff costs'!N:N,'1. Staff costs'!C:C,B23,'1. Staff costs'!H:H,$G$4,'1. Staff costs'!O:O,"&lt;&gt;Error")</f>
        <v>0</v>
      </c>
      <c r="H23" s="63">
        <f>SUMIFS('1. Staff costs'!P:P,'1. Staff costs'!C:C,B23,'1. Staff costs'!H:H,$G$4,'1. Staff costs'!O:O,"&lt;&gt;Error")</f>
        <v>0</v>
      </c>
      <c r="I23" s="63">
        <f>SUMIFS('1. Staff costs'!N:N,'1. Staff costs'!C:C,B23,'1. Staff costs'!H:H,$I$4,'1. Staff costs'!O:O,"&lt;&gt;Error")</f>
        <v>0</v>
      </c>
      <c r="J23" s="63">
        <f>SUMIFS('1. Staff costs'!P:P,'1. Staff costs'!C:C,B23,'1. Staff costs'!H:H,$I$4,'1. Staff costs'!O:O,"&lt;&gt;Error")</f>
        <v>0</v>
      </c>
      <c r="K23" s="64">
        <f t="shared" si="0"/>
        <v>0</v>
      </c>
      <c r="L23" s="64">
        <f t="shared" si="1"/>
        <v>0</v>
      </c>
    </row>
    <row r="24" spans="2:12" x14ac:dyDescent="0.35">
      <c r="B24" s="171" t="s">
        <v>24</v>
      </c>
      <c r="C24" s="63">
        <f>SUMIFS('1. Staff costs'!N:N,'1. Staff costs'!C:C,B24,'1. Staff costs'!H:H,$C$4,'1. Staff costs'!O:O,"&lt;&gt;Error")</f>
        <v>0</v>
      </c>
      <c r="D24" s="63">
        <f>SUMIFS('1. Staff costs'!P:P,'1. Staff costs'!C:C,B24,'1. Staff costs'!H:H,$C$4,'1. Staff costs'!O:O,"&lt;&gt;Error")</f>
        <v>0</v>
      </c>
      <c r="E24" s="63">
        <f>SUMIFS('1. Staff costs'!N:N,'1. Staff costs'!C:C,B24,'1. Staff costs'!H:H,$E$4,'1. Staff costs'!O:O,"&lt;&gt;Error")</f>
        <v>0</v>
      </c>
      <c r="F24" s="63">
        <f>SUMIFS('1. Staff costs'!P:P,'1. Staff costs'!C:C,B24,'1. Staff costs'!H:H,$E$4,'1. Staff costs'!O:O,"&lt;&gt;Error")</f>
        <v>0</v>
      </c>
      <c r="G24" s="63">
        <f>SUMIFS('1. Staff costs'!N:N,'1. Staff costs'!C:C,B24,'1. Staff costs'!H:H,$G$4,'1. Staff costs'!O:O,"&lt;&gt;Error")</f>
        <v>0</v>
      </c>
      <c r="H24" s="63">
        <f>SUMIFS('1. Staff costs'!P:P,'1. Staff costs'!C:C,B24,'1. Staff costs'!H:H,$G$4,'1. Staff costs'!O:O,"&lt;&gt;Error")</f>
        <v>0</v>
      </c>
      <c r="I24" s="63">
        <f>SUMIFS('1. Staff costs'!N:N,'1. Staff costs'!C:C,B24,'1. Staff costs'!H:H,$I$4,'1. Staff costs'!O:O,"&lt;&gt;Error")</f>
        <v>0</v>
      </c>
      <c r="J24" s="63">
        <f>SUMIFS('1. Staff costs'!P:P,'1. Staff costs'!C:C,B24,'1. Staff costs'!H:H,$I$4,'1. Staff costs'!O:O,"&lt;&gt;Error")</f>
        <v>0</v>
      </c>
      <c r="K24" s="64">
        <f t="shared" si="0"/>
        <v>0</v>
      </c>
      <c r="L24" s="64">
        <f t="shared" si="1"/>
        <v>0</v>
      </c>
    </row>
    <row r="25" spans="2:12" x14ac:dyDescent="0.35">
      <c r="B25" s="171" t="s">
        <v>25</v>
      </c>
      <c r="C25" s="63">
        <f>SUMIFS('1. Staff costs'!N:N,'1. Staff costs'!C:C,B25,'1. Staff costs'!H:H,$C$4,'1. Staff costs'!O:O,"&lt;&gt;Error")</f>
        <v>0</v>
      </c>
      <c r="D25" s="63">
        <f>SUMIFS('1. Staff costs'!P:P,'1. Staff costs'!C:C,B25,'1. Staff costs'!H:H,$C$4,'1. Staff costs'!O:O,"&lt;&gt;Error")</f>
        <v>0</v>
      </c>
      <c r="E25" s="63">
        <f>SUMIFS('1. Staff costs'!N:N,'1. Staff costs'!C:C,B25,'1. Staff costs'!H:H,$E$4,'1. Staff costs'!O:O,"&lt;&gt;Error")</f>
        <v>0</v>
      </c>
      <c r="F25" s="63">
        <f>SUMIFS('1. Staff costs'!P:P,'1. Staff costs'!C:C,B25,'1. Staff costs'!H:H,$E$4,'1. Staff costs'!O:O,"&lt;&gt;Error")</f>
        <v>0</v>
      </c>
      <c r="G25" s="63">
        <f>SUMIFS('1. Staff costs'!N:N,'1. Staff costs'!C:C,B25,'1. Staff costs'!H:H,$G$4,'1. Staff costs'!O:O,"&lt;&gt;Error")</f>
        <v>0</v>
      </c>
      <c r="H25" s="63">
        <f>SUMIFS('1. Staff costs'!P:P,'1. Staff costs'!C:C,B25,'1. Staff costs'!H:H,$G$4,'1. Staff costs'!O:O,"&lt;&gt;Error")</f>
        <v>0</v>
      </c>
      <c r="I25" s="63">
        <f>SUMIFS('1. Staff costs'!N:N,'1. Staff costs'!C:C,B25,'1. Staff costs'!H:H,$I$4,'1. Staff costs'!O:O,"&lt;&gt;Error")</f>
        <v>0</v>
      </c>
      <c r="J25" s="63">
        <f>SUMIFS('1. Staff costs'!P:P,'1. Staff costs'!C:C,B25,'1. Staff costs'!H:H,$I$4,'1. Staff costs'!O:O,"&lt;&gt;Error")</f>
        <v>0</v>
      </c>
      <c r="K25" s="64">
        <f t="shared" si="0"/>
        <v>0</v>
      </c>
      <c r="L25" s="64">
        <f t="shared" si="1"/>
        <v>0</v>
      </c>
    </row>
    <row r="26" spans="2:12" x14ac:dyDescent="0.35">
      <c r="B26" s="171" t="s">
        <v>109</v>
      </c>
      <c r="C26" s="63">
        <f>SUMIFS('1. Staff costs'!N:N,'1. Staff costs'!C:C,B26,'1. Staff costs'!H:H,$C$4,'1. Staff costs'!O:O,"&lt;&gt;Error")</f>
        <v>0</v>
      </c>
      <c r="D26" s="63">
        <f>SUMIFS('1. Staff costs'!P:P,'1. Staff costs'!C:C,B26,'1. Staff costs'!H:H,$C$4,'1. Staff costs'!O:O,"&lt;&gt;Error")</f>
        <v>0</v>
      </c>
      <c r="E26" s="63">
        <f>SUMIFS('1. Staff costs'!N:N,'1. Staff costs'!C:C,B26,'1. Staff costs'!H:H,$E$4,'1. Staff costs'!O:O,"&lt;&gt;Error")</f>
        <v>0</v>
      </c>
      <c r="F26" s="63">
        <f>SUMIFS('1. Staff costs'!P:P,'1. Staff costs'!C:C,B26,'1. Staff costs'!H:H,$E$4,'1. Staff costs'!O:O,"&lt;&gt;Error")</f>
        <v>0</v>
      </c>
      <c r="G26" s="63">
        <f>SUMIFS('1. Staff costs'!N:N,'1. Staff costs'!C:C,B26,'1. Staff costs'!H:H,$G$4,'1. Staff costs'!O:O,"&lt;&gt;Error")</f>
        <v>0</v>
      </c>
      <c r="H26" s="63">
        <f>SUMIFS('1. Staff costs'!P:P,'1. Staff costs'!C:C,B26,'1. Staff costs'!H:H,$G$4,'1. Staff costs'!O:O,"&lt;&gt;Error")</f>
        <v>0</v>
      </c>
      <c r="I26" s="63">
        <f>SUMIFS('1. Staff costs'!N:N,'1. Staff costs'!C:C,B26,'1. Staff costs'!H:H,$I$4,'1. Staff costs'!O:O,"&lt;&gt;Error")</f>
        <v>0</v>
      </c>
      <c r="J26" s="63">
        <f>SUMIFS('1. Staff costs'!P:P,'1. Staff costs'!C:C,B26,'1. Staff costs'!H:H,$I$4,'1. Staff costs'!O:O,"&lt;&gt;Error")</f>
        <v>0</v>
      </c>
      <c r="K26" s="64">
        <f t="shared" si="0"/>
        <v>0</v>
      </c>
      <c r="L26" s="64">
        <f t="shared" si="1"/>
        <v>0</v>
      </c>
    </row>
    <row r="27" spans="2:12" x14ac:dyDescent="0.35">
      <c r="B27" s="171" t="s">
        <v>110</v>
      </c>
      <c r="C27" s="63">
        <f>SUMIFS('1. Staff costs'!N:N,'1. Staff costs'!C:C,B27,'1. Staff costs'!H:H,$C$4,'1. Staff costs'!O:O,"&lt;&gt;Error")</f>
        <v>0</v>
      </c>
      <c r="D27" s="63">
        <f>SUMIFS('1. Staff costs'!P:P,'1. Staff costs'!C:C,B27,'1. Staff costs'!H:H,$C$4,'1. Staff costs'!O:O,"&lt;&gt;Error")</f>
        <v>0</v>
      </c>
      <c r="E27" s="63">
        <f>SUMIFS('1. Staff costs'!N:N,'1. Staff costs'!C:C,B27,'1. Staff costs'!H:H,$E$4,'1. Staff costs'!O:O,"&lt;&gt;Error")</f>
        <v>0</v>
      </c>
      <c r="F27" s="63">
        <f>SUMIFS('1. Staff costs'!P:P,'1. Staff costs'!C:C,B27,'1. Staff costs'!H:H,$E$4,'1. Staff costs'!O:O,"&lt;&gt;Error")</f>
        <v>0</v>
      </c>
      <c r="G27" s="63">
        <f>SUMIFS('1. Staff costs'!N:N,'1. Staff costs'!C:C,B27,'1. Staff costs'!H:H,$G$4,'1. Staff costs'!O:O,"&lt;&gt;Error")</f>
        <v>0</v>
      </c>
      <c r="H27" s="63">
        <f>SUMIFS('1. Staff costs'!P:P,'1. Staff costs'!C:C,B27,'1. Staff costs'!H:H,$G$4,'1. Staff costs'!O:O,"&lt;&gt;Error")</f>
        <v>0</v>
      </c>
      <c r="I27" s="63">
        <f>SUMIFS('1. Staff costs'!N:N,'1. Staff costs'!C:C,B27,'1. Staff costs'!H:H,$I$4,'1. Staff costs'!O:O,"&lt;&gt;Error")</f>
        <v>0</v>
      </c>
      <c r="J27" s="63">
        <f>SUMIFS('1. Staff costs'!P:P,'1. Staff costs'!C:C,B27,'1. Staff costs'!H:H,$I$4,'1. Staff costs'!O:O,"&lt;&gt;Error")</f>
        <v>0</v>
      </c>
      <c r="K27" s="64">
        <f t="shared" si="0"/>
        <v>0</v>
      </c>
      <c r="L27" s="64">
        <f t="shared" si="1"/>
        <v>0</v>
      </c>
    </row>
    <row r="28" spans="2:12" x14ac:dyDescent="0.35">
      <c r="B28" s="171" t="s">
        <v>111</v>
      </c>
      <c r="C28" s="63">
        <f>SUMIFS('1. Staff costs'!N:N,'1. Staff costs'!C:C,B28,'1. Staff costs'!H:H,$C$4,'1. Staff costs'!O:O,"&lt;&gt;Error")</f>
        <v>0</v>
      </c>
      <c r="D28" s="63">
        <f>SUMIFS('1. Staff costs'!P:P,'1. Staff costs'!C:C,B28,'1. Staff costs'!H:H,$C$4,'1. Staff costs'!O:O,"&lt;&gt;Error")</f>
        <v>0</v>
      </c>
      <c r="E28" s="63">
        <f>SUMIFS('1. Staff costs'!N:N,'1. Staff costs'!C:C,B28,'1. Staff costs'!H:H,$E$4,'1. Staff costs'!O:O,"&lt;&gt;Error")</f>
        <v>0</v>
      </c>
      <c r="F28" s="63">
        <f>SUMIFS('1. Staff costs'!P:P,'1. Staff costs'!C:C,B28,'1. Staff costs'!H:H,$E$4,'1. Staff costs'!O:O,"&lt;&gt;Error")</f>
        <v>0</v>
      </c>
      <c r="G28" s="63">
        <f>SUMIFS('1. Staff costs'!N:N,'1. Staff costs'!C:C,B28,'1. Staff costs'!H:H,$G$4,'1. Staff costs'!O:O,"&lt;&gt;Error")</f>
        <v>0</v>
      </c>
      <c r="H28" s="63">
        <f>SUMIFS('1. Staff costs'!P:P,'1. Staff costs'!C:C,B28,'1. Staff costs'!H:H,$G$4,'1. Staff costs'!O:O,"&lt;&gt;Error")</f>
        <v>0</v>
      </c>
      <c r="I28" s="63">
        <f>SUMIFS('1. Staff costs'!N:N,'1. Staff costs'!C:C,B28,'1. Staff costs'!H:H,$I$4,'1. Staff costs'!O:O,"&lt;&gt;Error")</f>
        <v>0</v>
      </c>
      <c r="J28" s="63">
        <f>SUMIFS('1. Staff costs'!P:P,'1. Staff costs'!C:C,B28,'1. Staff costs'!H:H,$I$4,'1. Staff costs'!O:O,"&lt;&gt;Error")</f>
        <v>0</v>
      </c>
      <c r="K28" s="64">
        <f t="shared" si="0"/>
        <v>0</v>
      </c>
      <c r="L28" s="64">
        <f t="shared" si="1"/>
        <v>0</v>
      </c>
    </row>
    <row r="29" spans="2:12" x14ac:dyDescent="0.35">
      <c r="B29" s="171" t="s">
        <v>112</v>
      </c>
      <c r="C29" s="63">
        <f>SUMIFS('1. Staff costs'!N:N,'1. Staff costs'!C:C,B29,'1. Staff costs'!H:H,$C$4,'1. Staff costs'!O:O,"&lt;&gt;Error")</f>
        <v>0</v>
      </c>
      <c r="D29" s="63">
        <f>SUMIFS('1. Staff costs'!P:P,'1. Staff costs'!C:C,B29,'1. Staff costs'!H:H,$C$4,'1. Staff costs'!O:O,"&lt;&gt;Error")</f>
        <v>0</v>
      </c>
      <c r="E29" s="63">
        <f>SUMIFS('1. Staff costs'!N:N,'1. Staff costs'!C:C,B29,'1. Staff costs'!H:H,$E$4,'1. Staff costs'!O:O,"&lt;&gt;Error")</f>
        <v>0</v>
      </c>
      <c r="F29" s="63">
        <f>SUMIFS('1. Staff costs'!P:P,'1. Staff costs'!C:C,B29,'1. Staff costs'!H:H,$E$4,'1. Staff costs'!O:O,"&lt;&gt;Error")</f>
        <v>0</v>
      </c>
      <c r="G29" s="63">
        <f>SUMIFS('1. Staff costs'!N:N,'1. Staff costs'!C:C,B29,'1. Staff costs'!H:H,$G$4,'1. Staff costs'!O:O,"&lt;&gt;Error")</f>
        <v>0</v>
      </c>
      <c r="H29" s="63">
        <f>SUMIFS('1. Staff costs'!P:P,'1. Staff costs'!C:C,B29,'1. Staff costs'!H:H,$G$4,'1. Staff costs'!O:O,"&lt;&gt;Error")</f>
        <v>0</v>
      </c>
      <c r="I29" s="63">
        <f>SUMIFS('1. Staff costs'!N:N,'1. Staff costs'!C:C,B29,'1. Staff costs'!H:H,$I$4,'1. Staff costs'!O:O,"&lt;&gt;Error")</f>
        <v>0</v>
      </c>
      <c r="J29" s="63">
        <f>SUMIFS('1. Staff costs'!P:P,'1. Staff costs'!C:C,B29,'1. Staff costs'!H:H,$I$4,'1. Staff costs'!O:O,"&lt;&gt;Error")</f>
        <v>0</v>
      </c>
      <c r="K29" s="64">
        <f t="shared" si="0"/>
        <v>0</v>
      </c>
      <c r="L29" s="64">
        <f t="shared" si="1"/>
        <v>0</v>
      </c>
    </row>
    <row r="30" spans="2:12" x14ac:dyDescent="0.35">
      <c r="B30" s="171" t="s">
        <v>113</v>
      </c>
      <c r="C30" s="63">
        <f>SUMIFS('1. Staff costs'!N:N,'1. Staff costs'!C:C,B30,'1. Staff costs'!H:H,$C$4,'1. Staff costs'!O:O,"&lt;&gt;Error")</f>
        <v>0</v>
      </c>
      <c r="D30" s="63">
        <f>SUMIFS('1. Staff costs'!P:P,'1. Staff costs'!C:C,B30,'1. Staff costs'!H:H,$C$4,'1. Staff costs'!O:O,"&lt;&gt;Error")</f>
        <v>0</v>
      </c>
      <c r="E30" s="63">
        <f>SUMIFS('1. Staff costs'!N:N,'1. Staff costs'!C:C,B30,'1. Staff costs'!H:H,$E$4,'1. Staff costs'!O:O,"&lt;&gt;Error")</f>
        <v>0</v>
      </c>
      <c r="F30" s="63">
        <f>SUMIFS('1. Staff costs'!P:P,'1. Staff costs'!C:C,B30,'1. Staff costs'!H:H,$E$4,'1. Staff costs'!O:O,"&lt;&gt;Error")</f>
        <v>0</v>
      </c>
      <c r="G30" s="63">
        <f>SUMIFS('1. Staff costs'!N:N,'1. Staff costs'!C:C,B30,'1. Staff costs'!H:H,$G$4,'1. Staff costs'!O:O,"&lt;&gt;Error")</f>
        <v>0</v>
      </c>
      <c r="H30" s="63">
        <f>SUMIFS('1. Staff costs'!P:P,'1. Staff costs'!C:C,B30,'1. Staff costs'!H:H,$G$4,'1. Staff costs'!O:O,"&lt;&gt;Error")</f>
        <v>0</v>
      </c>
      <c r="I30" s="63">
        <f>SUMIFS('1. Staff costs'!N:N,'1. Staff costs'!C:C,B30,'1. Staff costs'!H:H,$I$4,'1. Staff costs'!O:O,"&lt;&gt;Error")</f>
        <v>0</v>
      </c>
      <c r="J30" s="63">
        <f>SUMIFS('1. Staff costs'!P:P,'1. Staff costs'!C:C,B30,'1. Staff costs'!H:H,$I$4,'1. Staff costs'!O:O,"&lt;&gt;Error")</f>
        <v>0</v>
      </c>
      <c r="K30" s="64">
        <f t="shared" si="0"/>
        <v>0</v>
      </c>
      <c r="L30" s="64">
        <f t="shared" si="1"/>
        <v>0</v>
      </c>
    </row>
    <row r="31" spans="2:12" x14ac:dyDescent="0.35">
      <c r="B31" s="171" t="s">
        <v>114</v>
      </c>
      <c r="C31" s="63">
        <f>SUMIFS('1. Staff costs'!N:N,'1. Staff costs'!C:C,B31,'1. Staff costs'!H:H,$C$4,'1. Staff costs'!O:O,"&lt;&gt;Error")</f>
        <v>0</v>
      </c>
      <c r="D31" s="63">
        <f>SUMIFS('1. Staff costs'!P:P,'1. Staff costs'!C:C,B31,'1. Staff costs'!H:H,$C$4,'1. Staff costs'!O:O,"&lt;&gt;Error")</f>
        <v>0</v>
      </c>
      <c r="E31" s="63">
        <f>SUMIFS('1. Staff costs'!N:N,'1. Staff costs'!C:C,B31,'1. Staff costs'!H:H,$E$4,'1. Staff costs'!O:O,"&lt;&gt;Error")</f>
        <v>0</v>
      </c>
      <c r="F31" s="63">
        <f>SUMIFS('1. Staff costs'!P:P,'1. Staff costs'!C:C,B31,'1. Staff costs'!H:H,$E$4,'1. Staff costs'!O:O,"&lt;&gt;Error")</f>
        <v>0</v>
      </c>
      <c r="G31" s="63">
        <f>SUMIFS('1. Staff costs'!N:N,'1. Staff costs'!C:C,B31,'1. Staff costs'!H:H,$G$4,'1. Staff costs'!O:O,"&lt;&gt;Error")</f>
        <v>0</v>
      </c>
      <c r="H31" s="63">
        <f>SUMIFS('1. Staff costs'!P:P,'1. Staff costs'!C:C,B31,'1. Staff costs'!H:H,$G$4,'1. Staff costs'!O:O,"&lt;&gt;Error")</f>
        <v>0</v>
      </c>
      <c r="I31" s="63">
        <f>SUMIFS('1. Staff costs'!N:N,'1. Staff costs'!C:C,B31,'1. Staff costs'!H:H,$I$4,'1. Staff costs'!O:O,"&lt;&gt;Error")</f>
        <v>0</v>
      </c>
      <c r="J31" s="63">
        <f>SUMIFS('1. Staff costs'!P:P,'1. Staff costs'!C:C,B31,'1. Staff costs'!H:H,$I$4,'1. Staff costs'!O:O,"&lt;&gt;Error")</f>
        <v>0</v>
      </c>
      <c r="K31" s="64">
        <f t="shared" si="0"/>
        <v>0</v>
      </c>
      <c r="L31" s="64">
        <f t="shared" si="1"/>
        <v>0</v>
      </c>
    </row>
    <row r="32" spans="2:12" x14ac:dyDescent="0.35">
      <c r="B32" s="171" t="s">
        <v>115</v>
      </c>
      <c r="C32" s="63">
        <f>SUMIFS('1. Staff costs'!N:N,'1. Staff costs'!C:C,B32,'1. Staff costs'!H:H,$C$4,'1. Staff costs'!O:O,"&lt;&gt;Error")</f>
        <v>0</v>
      </c>
      <c r="D32" s="63">
        <f>SUMIFS('1. Staff costs'!P:P,'1. Staff costs'!C:C,B32,'1. Staff costs'!H:H,$C$4,'1. Staff costs'!O:O,"&lt;&gt;Error")</f>
        <v>0</v>
      </c>
      <c r="E32" s="63">
        <f>SUMIFS('1. Staff costs'!N:N,'1. Staff costs'!C:C,B32,'1. Staff costs'!H:H,$E$4,'1. Staff costs'!O:O,"&lt;&gt;Error")</f>
        <v>0</v>
      </c>
      <c r="F32" s="63">
        <f>SUMIFS('1. Staff costs'!P:P,'1. Staff costs'!C:C,B32,'1. Staff costs'!H:H,$E$4,'1. Staff costs'!O:O,"&lt;&gt;Error")</f>
        <v>0</v>
      </c>
      <c r="G32" s="63">
        <f>SUMIFS('1. Staff costs'!N:N,'1. Staff costs'!C:C,B32,'1. Staff costs'!H:H,$G$4,'1. Staff costs'!O:O,"&lt;&gt;Error")</f>
        <v>0</v>
      </c>
      <c r="H32" s="63">
        <f>SUMIFS('1. Staff costs'!P:P,'1. Staff costs'!C:C,B32,'1. Staff costs'!H:H,$G$4,'1. Staff costs'!O:O,"&lt;&gt;Error")</f>
        <v>0</v>
      </c>
      <c r="I32" s="63">
        <f>SUMIFS('1. Staff costs'!N:N,'1. Staff costs'!C:C,B32,'1. Staff costs'!H:H,$I$4,'1. Staff costs'!O:O,"&lt;&gt;Error")</f>
        <v>0</v>
      </c>
      <c r="J32" s="63">
        <f>SUMIFS('1. Staff costs'!P:P,'1. Staff costs'!C:C,B32,'1. Staff costs'!H:H,$I$4,'1. Staff costs'!O:O,"&lt;&gt;Error")</f>
        <v>0</v>
      </c>
      <c r="K32" s="64">
        <f t="shared" si="0"/>
        <v>0</v>
      </c>
      <c r="L32" s="64">
        <f t="shared" si="1"/>
        <v>0</v>
      </c>
    </row>
    <row r="33" spans="2:12" x14ac:dyDescent="0.35">
      <c r="B33" s="171" t="s">
        <v>116</v>
      </c>
      <c r="C33" s="63">
        <f>SUMIFS('1. Staff costs'!N:N,'1. Staff costs'!C:C,B33,'1. Staff costs'!H:H,$C$4,'1. Staff costs'!O:O,"&lt;&gt;Error")</f>
        <v>0</v>
      </c>
      <c r="D33" s="63">
        <f>SUMIFS('1. Staff costs'!P:P,'1. Staff costs'!C:C,B33,'1. Staff costs'!H:H,$C$4,'1. Staff costs'!O:O,"&lt;&gt;Error")</f>
        <v>0</v>
      </c>
      <c r="E33" s="63">
        <f>SUMIFS('1. Staff costs'!N:N,'1. Staff costs'!C:C,B33,'1. Staff costs'!H:H,$E$4,'1. Staff costs'!O:O,"&lt;&gt;Error")</f>
        <v>0</v>
      </c>
      <c r="F33" s="63">
        <f>SUMIFS('1. Staff costs'!P:P,'1. Staff costs'!C:C,B33,'1. Staff costs'!H:H,$E$4,'1. Staff costs'!O:O,"&lt;&gt;Error")</f>
        <v>0</v>
      </c>
      <c r="G33" s="63">
        <f>SUMIFS('1. Staff costs'!N:N,'1. Staff costs'!C:C,B33,'1. Staff costs'!H:H,$G$4,'1. Staff costs'!O:O,"&lt;&gt;Error")</f>
        <v>0</v>
      </c>
      <c r="H33" s="63">
        <f>SUMIFS('1. Staff costs'!P:P,'1. Staff costs'!C:C,B33,'1. Staff costs'!H:H,$G$4,'1. Staff costs'!O:O,"&lt;&gt;Error")</f>
        <v>0</v>
      </c>
      <c r="I33" s="63">
        <f>SUMIFS('1. Staff costs'!N:N,'1. Staff costs'!C:C,B33,'1. Staff costs'!H:H,$I$4,'1. Staff costs'!O:O,"&lt;&gt;Error")</f>
        <v>0</v>
      </c>
      <c r="J33" s="63">
        <f>SUMIFS('1. Staff costs'!P:P,'1. Staff costs'!C:C,B33,'1. Staff costs'!H:H,$I$4,'1. Staff costs'!O:O,"&lt;&gt;Error")</f>
        <v>0</v>
      </c>
      <c r="K33" s="64">
        <f t="shared" si="0"/>
        <v>0</v>
      </c>
      <c r="L33" s="64">
        <f t="shared" si="1"/>
        <v>0</v>
      </c>
    </row>
    <row r="34" spans="2:12" x14ac:dyDescent="0.35">
      <c r="B34" s="171" t="s">
        <v>117</v>
      </c>
      <c r="C34" s="63">
        <f>SUMIFS('1. Staff costs'!N:N,'1. Staff costs'!C:C,B34,'1. Staff costs'!H:H,$C$4,'1. Staff costs'!O:O,"&lt;&gt;Error")</f>
        <v>0</v>
      </c>
      <c r="D34" s="63">
        <f>SUMIFS('1. Staff costs'!P:P,'1. Staff costs'!C:C,B34,'1. Staff costs'!H:H,$C$4,'1. Staff costs'!O:O,"&lt;&gt;Error")</f>
        <v>0</v>
      </c>
      <c r="E34" s="63">
        <f>SUMIFS('1. Staff costs'!N:N,'1. Staff costs'!C:C,B34,'1. Staff costs'!H:H,$E$4,'1. Staff costs'!O:O,"&lt;&gt;Error")</f>
        <v>0</v>
      </c>
      <c r="F34" s="63">
        <f>SUMIFS('1. Staff costs'!P:P,'1. Staff costs'!C:C,B34,'1. Staff costs'!H:H,$E$4,'1. Staff costs'!O:O,"&lt;&gt;Error")</f>
        <v>0</v>
      </c>
      <c r="G34" s="63">
        <f>SUMIFS('1. Staff costs'!N:N,'1. Staff costs'!C:C,B34,'1. Staff costs'!H:H,$G$4,'1. Staff costs'!O:O,"&lt;&gt;Error")</f>
        <v>0</v>
      </c>
      <c r="H34" s="63">
        <f>SUMIFS('1. Staff costs'!P:P,'1. Staff costs'!C:C,B34,'1. Staff costs'!H:H,$G$4,'1. Staff costs'!O:O,"&lt;&gt;Error")</f>
        <v>0</v>
      </c>
      <c r="I34" s="63">
        <f>SUMIFS('1. Staff costs'!N:N,'1. Staff costs'!C:C,B34,'1. Staff costs'!H:H,$I$4,'1. Staff costs'!O:O,"&lt;&gt;Error")</f>
        <v>0</v>
      </c>
      <c r="J34" s="63">
        <f>SUMIFS('1. Staff costs'!P:P,'1. Staff costs'!C:C,B34,'1. Staff costs'!H:H,$I$4,'1. Staff costs'!O:O,"&lt;&gt;Error")</f>
        <v>0</v>
      </c>
      <c r="K34" s="64">
        <f t="shared" si="0"/>
        <v>0</v>
      </c>
      <c r="L34" s="64">
        <f t="shared" si="1"/>
        <v>0</v>
      </c>
    </row>
    <row r="35" spans="2:12" x14ac:dyDescent="0.35">
      <c r="B35" s="171" t="s">
        <v>118</v>
      </c>
      <c r="C35" s="63">
        <f>SUMIFS('1. Staff costs'!N:N,'1. Staff costs'!C:C,B35,'1. Staff costs'!H:H,$C$4,'1. Staff costs'!O:O,"&lt;&gt;Error")</f>
        <v>0</v>
      </c>
      <c r="D35" s="63">
        <f>SUMIFS('1. Staff costs'!P:P,'1. Staff costs'!C:C,B35,'1. Staff costs'!H:H,$C$4,'1. Staff costs'!O:O,"&lt;&gt;Error")</f>
        <v>0</v>
      </c>
      <c r="E35" s="63">
        <f>SUMIFS('1. Staff costs'!N:N,'1. Staff costs'!C:C,B35,'1. Staff costs'!H:H,$E$4,'1. Staff costs'!O:O,"&lt;&gt;Error")</f>
        <v>0</v>
      </c>
      <c r="F35" s="63">
        <f>SUMIFS('1. Staff costs'!P:P,'1. Staff costs'!C:C,B35,'1. Staff costs'!H:H,$E$4,'1. Staff costs'!O:O,"&lt;&gt;Error")</f>
        <v>0</v>
      </c>
      <c r="G35" s="63">
        <f>SUMIFS('1. Staff costs'!N:N,'1. Staff costs'!C:C,B35,'1. Staff costs'!H:H,$G$4,'1. Staff costs'!O:O,"&lt;&gt;Error")</f>
        <v>0</v>
      </c>
      <c r="H35" s="63">
        <f>SUMIFS('1. Staff costs'!P:P,'1. Staff costs'!C:C,B35,'1. Staff costs'!H:H,$G$4,'1. Staff costs'!O:O,"&lt;&gt;Error")</f>
        <v>0</v>
      </c>
      <c r="I35" s="63">
        <f>SUMIFS('1. Staff costs'!N:N,'1. Staff costs'!C:C,B35,'1. Staff costs'!H:H,$I$4,'1. Staff costs'!O:O,"&lt;&gt;Error")</f>
        <v>0</v>
      </c>
      <c r="J35" s="63">
        <f>SUMIFS('1. Staff costs'!P:P,'1. Staff costs'!C:C,B35,'1. Staff costs'!H:H,$I$4,'1. Staff costs'!O:O,"&lt;&gt;Error")</f>
        <v>0</v>
      </c>
      <c r="K35" s="64">
        <f t="shared" si="0"/>
        <v>0</v>
      </c>
      <c r="L35" s="64">
        <f t="shared" si="1"/>
        <v>0</v>
      </c>
    </row>
    <row r="36" spans="2:12" x14ac:dyDescent="0.35">
      <c r="B36" s="171" t="s">
        <v>119</v>
      </c>
      <c r="C36" s="63">
        <f>SUMIFS('1. Staff costs'!N:N,'1. Staff costs'!C:C,B36,'1. Staff costs'!H:H,$C$4,'1. Staff costs'!O:O,"&lt;&gt;Error")</f>
        <v>0</v>
      </c>
      <c r="D36" s="63">
        <f>SUMIFS('1. Staff costs'!P:P,'1. Staff costs'!C:C,B36,'1. Staff costs'!H:H,$C$4,'1. Staff costs'!O:O,"&lt;&gt;Error")</f>
        <v>0</v>
      </c>
      <c r="E36" s="63">
        <f>SUMIFS('1. Staff costs'!N:N,'1. Staff costs'!C:C,B36,'1. Staff costs'!H:H,$E$4,'1. Staff costs'!O:O,"&lt;&gt;Error")</f>
        <v>0</v>
      </c>
      <c r="F36" s="63">
        <f>SUMIFS('1. Staff costs'!P:P,'1. Staff costs'!C:C,B36,'1. Staff costs'!H:H,$E$4,'1. Staff costs'!O:O,"&lt;&gt;Error")</f>
        <v>0</v>
      </c>
      <c r="G36" s="63">
        <f>SUMIFS('1. Staff costs'!N:N,'1. Staff costs'!C:C,B36,'1. Staff costs'!H:H,$G$4,'1. Staff costs'!O:O,"&lt;&gt;Error")</f>
        <v>0</v>
      </c>
      <c r="H36" s="63">
        <f>SUMIFS('1. Staff costs'!P:P,'1. Staff costs'!C:C,B36,'1. Staff costs'!H:H,$G$4,'1. Staff costs'!O:O,"&lt;&gt;Error")</f>
        <v>0</v>
      </c>
      <c r="I36" s="63">
        <f>SUMIFS('1. Staff costs'!N:N,'1. Staff costs'!C:C,B36,'1. Staff costs'!H:H,$I$4,'1. Staff costs'!O:O,"&lt;&gt;Error")</f>
        <v>0</v>
      </c>
      <c r="J36" s="63">
        <f>SUMIFS('1. Staff costs'!P:P,'1. Staff costs'!C:C,B36,'1. Staff costs'!H:H,$I$4,'1. Staff costs'!O:O,"&lt;&gt;Error")</f>
        <v>0</v>
      </c>
      <c r="K36" s="64">
        <f t="shared" si="0"/>
        <v>0</v>
      </c>
      <c r="L36" s="64">
        <f t="shared" si="1"/>
        <v>0</v>
      </c>
    </row>
    <row r="37" spans="2:12" x14ac:dyDescent="0.35">
      <c r="B37" s="171" t="s">
        <v>120</v>
      </c>
      <c r="C37" s="63">
        <f>SUMIFS('1. Staff costs'!N:N,'1. Staff costs'!C:C,B37,'1. Staff costs'!H:H,$C$4,'1. Staff costs'!O:O,"&lt;&gt;Error")</f>
        <v>0</v>
      </c>
      <c r="D37" s="63">
        <f>SUMIFS('1. Staff costs'!P:P,'1. Staff costs'!C:C,B37,'1. Staff costs'!H:H,$C$4,'1. Staff costs'!O:O,"&lt;&gt;Error")</f>
        <v>0</v>
      </c>
      <c r="E37" s="63">
        <f>SUMIFS('1. Staff costs'!N:N,'1. Staff costs'!C:C,B37,'1. Staff costs'!H:H,$E$4,'1. Staff costs'!O:O,"&lt;&gt;Error")</f>
        <v>0</v>
      </c>
      <c r="F37" s="63">
        <f>SUMIFS('1. Staff costs'!P:P,'1. Staff costs'!C:C,B37,'1. Staff costs'!H:H,$E$4,'1. Staff costs'!O:O,"&lt;&gt;Error")</f>
        <v>0</v>
      </c>
      <c r="G37" s="63">
        <f>SUMIFS('1. Staff costs'!N:N,'1. Staff costs'!C:C,B37,'1. Staff costs'!H:H,$G$4,'1. Staff costs'!O:O,"&lt;&gt;Error")</f>
        <v>0</v>
      </c>
      <c r="H37" s="63">
        <f>SUMIFS('1. Staff costs'!P:P,'1. Staff costs'!C:C,B37,'1. Staff costs'!H:H,$G$4,'1. Staff costs'!O:O,"&lt;&gt;Error")</f>
        <v>0</v>
      </c>
      <c r="I37" s="63">
        <f>SUMIFS('1. Staff costs'!N:N,'1. Staff costs'!C:C,B37,'1. Staff costs'!H:H,$I$4,'1. Staff costs'!O:O,"&lt;&gt;Error")</f>
        <v>0</v>
      </c>
      <c r="J37" s="63">
        <f>SUMIFS('1. Staff costs'!P:P,'1. Staff costs'!C:C,B37,'1. Staff costs'!H:H,$I$4,'1. Staff costs'!O:O,"&lt;&gt;Error")</f>
        <v>0</v>
      </c>
      <c r="K37" s="64">
        <f t="shared" si="0"/>
        <v>0</v>
      </c>
      <c r="L37" s="64">
        <f t="shared" si="1"/>
        <v>0</v>
      </c>
    </row>
    <row r="38" spans="2:12" x14ac:dyDescent="0.35">
      <c r="B38" s="171" t="s">
        <v>121</v>
      </c>
      <c r="C38" s="63">
        <f>SUMIFS('1. Staff costs'!N:N,'1. Staff costs'!C:C,B38,'1. Staff costs'!H:H,$C$4,'1. Staff costs'!O:O,"&lt;&gt;Error")</f>
        <v>0</v>
      </c>
      <c r="D38" s="63">
        <f>SUMIFS('1. Staff costs'!P:P,'1. Staff costs'!C:C,B38,'1. Staff costs'!H:H,$C$4,'1. Staff costs'!O:O,"&lt;&gt;Error")</f>
        <v>0</v>
      </c>
      <c r="E38" s="63">
        <f>SUMIFS('1. Staff costs'!N:N,'1. Staff costs'!C:C,B38,'1. Staff costs'!H:H,$E$4,'1. Staff costs'!O:O,"&lt;&gt;Error")</f>
        <v>0</v>
      </c>
      <c r="F38" s="63">
        <f>SUMIFS('1. Staff costs'!P:P,'1. Staff costs'!C:C,B38,'1. Staff costs'!H:H,$E$4,'1. Staff costs'!O:O,"&lt;&gt;Error")</f>
        <v>0</v>
      </c>
      <c r="G38" s="63">
        <f>SUMIFS('1. Staff costs'!N:N,'1. Staff costs'!C:C,B38,'1. Staff costs'!H:H,$G$4,'1. Staff costs'!O:O,"&lt;&gt;Error")</f>
        <v>0</v>
      </c>
      <c r="H38" s="63">
        <f>SUMIFS('1. Staff costs'!P:P,'1. Staff costs'!C:C,B38,'1. Staff costs'!H:H,$G$4,'1. Staff costs'!O:O,"&lt;&gt;Error")</f>
        <v>0</v>
      </c>
      <c r="I38" s="63">
        <f>SUMIFS('1. Staff costs'!N:N,'1. Staff costs'!C:C,B38,'1. Staff costs'!H:H,$I$4,'1. Staff costs'!O:O,"&lt;&gt;Error")</f>
        <v>0</v>
      </c>
      <c r="J38" s="63">
        <f>SUMIFS('1. Staff costs'!P:P,'1. Staff costs'!C:C,B38,'1. Staff costs'!H:H,$I$4,'1. Staff costs'!O:O,"&lt;&gt;Error")</f>
        <v>0</v>
      </c>
      <c r="K38" s="64">
        <f t="shared" si="0"/>
        <v>0</v>
      </c>
      <c r="L38" s="64">
        <f t="shared" si="1"/>
        <v>0</v>
      </c>
    </row>
    <row r="39" spans="2:12" x14ac:dyDescent="0.35">
      <c r="B39" s="171" t="s">
        <v>122</v>
      </c>
      <c r="C39" s="63">
        <f>SUMIFS('1. Staff costs'!N:N,'1. Staff costs'!C:C,B39,'1. Staff costs'!H:H,$C$4,'1. Staff costs'!O:O,"&lt;&gt;Error")</f>
        <v>0</v>
      </c>
      <c r="D39" s="63">
        <f>SUMIFS('1. Staff costs'!P:P,'1. Staff costs'!C:C,B39,'1. Staff costs'!H:H,$C$4,'1. Staff costs'!O:O,"&lt;&gt;Error")</f>
        <v>0</v>
      </c>
      <c r="E39" s="63">
        <f>SUMIFS('1. Staff costs'!N:N,'1. Staff costs'!C:C,B39,'1. Staff costs'!H:H,$E$4,'1. Staff costs'!O:O,"&lt;&gt;Error")</f>
        <v>0</v>
      </c>
      <c r="F39" s="63">
        <f>SUMIFS('1. Staff costs'!P:P,'1. Staff costs'!C:C,B39,'1. Staff costs'!H:H,$E$4,'1. Staff costs'!O:O,"&lt;&gt;Error")</f>
        <v>0</v>
      </c>
      <c r="G39" s="63">
        <f>SUMIFS('1. Staff costs'!N:N,'1. Staff costs'!C:C,B39,'1. Staff costs'!H:H,$G$4,'1. Staff costs'!O:O,"&lt;&gt;Error")</f>
        <v>0</v>
      </c>
      <c r="H39" s="63">
        <f>SUMIFS('1. Staff costs'!P:P,'1. Staff costs'!C:C,B39,'1. Staff costs'!H:H,$G$4,'1. Staff costs'!O:O,"&lt;&gt;Error")</f>
        <v>0</v>
      </c>
      <c r="I39" s="63">
        <f>SUMIFS('1. Staff costs'!N:N,'1. Staff costs'!C:C,B39,'1. Staff costs'!H:H,$I$4,'1. Staff costs'!O:O,"&lt;&gt;Error")</f>
        <v>0</v>
      </c>
      <c r="J39" s="63">
        <f>SUMIFS('1. Staff costs'!P:P,'1. Staff costs'!C:C,B39,'1. Staff costs'!H:H,$I$4,'1. Staff costs'!O:O,"&lt;&gt;Error")</f>
        <v>0</v>
      </c>
      <c r="K39" s="64">
        <f t="shared" si="0"/>
        <v>0</v>
      </c>
      <c r="L39" s="64">
        <f t="shared" si="1"/>
        <v>0</v>
      </c>
    </row>
    <row r="40" spans="2:12" x14ac:dyDescent="0.35">
      <c r="B40" s="171" t="s">
        <v>123</v>
      </c>
      <c r="C40" s="63">
        <f>SUMIFS('1. Staff costs'!N:N,'1. Staff costs'!C:C,B40,'1. Staff costs'!H:H,$C$4,'1. Staff costs'!O:O,"&lt;&gt;Error")</f>
        <v>0</v>
      </c>
      <c r="D40" s="63">
        <f>SUMIFS('1. Staff costs'!P:P,'1. Staff costs'!C:C,B40,'1. Staff costs'!H:H,$C$4,'1. Staff costs'!O:O,"&lt;&gt;Error")</f>
        <v>0</v>
      </c>
      <c r="E40" s="63">
        <f>SUMIFS('1. Staff costs'!N:N,'1. Staff costs'!C:C,B40,'1. Staff costs'!H:H,$E$4,'1. Staff costs'!O:O,"&lt;&gt;Error")</f>
        <v>0</v>
      </c>
      <c r="F40" s="63">
        <f>SUMIFS('1. Staff costs'!P:P,'1. Staff costs'!C:C,B40,'1. Staff costs'!H:H,$E$4,'1. Staff costs'!O:O,"&lt;&gt;Error")</f>
        <v>0</v>
      </c>
      <c r="G40" s="63">
        <f>SUMIFS('1. Staff costs'!N:N,'1. Staff costs'!C:C,B40,'1. Staff costs'!H:H,$G$4,'1. Staff costs'!O:O,"&lt;&gt;Error")</f>
        <v>0</v>
      </c>
      <c r="H40" s="63">
        <f>SUMIFS('1. Staff costs'!P:P,'1. Staff costs'!C:C,B40,'1. Staff costs'!H:H,$G$4,'1. Staff costs'!O:O,"&lt;&gt;Error")</f>
        <v>0</v>
      </c>
      <c r="I40" s="63">
        <f>SUMIFS('1. Staff costs'!N:N,'1. Staff costs'!C:C,B40,'1. Staff costs'!H:H,$I$4,'1. Staff costs'!O:O,"&lt;&gt;Error")</f>
        <v>0</v>
      </c>
      <c r="J40" s="63">
        <f>SUMIFS('1. Staff costs'!P:P,'1. Staff costs'!C:C,B40,'1. Staff costs'!H:H,$I$4,'1. Staff costs'!O:O,"&lt;&gt;Error")</f>
        <v>0</v>
      </c>
      <c r="K40" s="64">
        <f t="shared" si="0"/>
        <v>0</v>
      </c>
      <c r="L40" s="64">
        <f t="shared" si="1"/>
        <v>0</v>
      </c>
    </row>
    <row r="41" spans="2:12" x14ac:dyDescent="0.35">
      <c r="B41" s="171" t="s">
        <v>124</v>
      </c>
      <c r="C41" s="63">
        <f>SUMIFS('1. Staff costs'!N:N,'1. Staff costs'!C:C,B41,'1. Staff costs'!H:H,$C$4,'1. Staff costs'!O:O,"&lt;&gt;Error")</f>
        <v>0</v>
      </c>
      <c r="D41" s="63">
        <f>SUMIFS('1. Staff costs'!P:P,'1. Staff costs'!C:C,B41,'1. Staff costs'!H:H,$C$4,'1. Staff costs'!O:O,"&lt;&gt;Error")</f>
        <v>0</v>
      </c>
      <c r="E41" s="63">
        <f>SUMIFS('1. Staff costs'!N:N,'1. Staff costs'!C:C,B41,'1. Staff costs'!H:H,$E$4,'1. Staff costs'!O:O,"&lt;&gt;Error")</f>
        <v>0</v>
      </c>
      <c r="F41" s="63">
        <f>SUMIFS('1. Staff costs'!P:P,'1. Staff costs'!C:C,B41,'1. Staff costs'!H:H,$E$4,'1. Staff costs'!O:O,"&lt;&gt;Error")</f>
        <v>0</v>
      </c>
      <c r="G41" s="63">
        <f>SUMIFS('1. Staff costs'!N:N,'1. Staff costs'!C:C,B41,'1. Staff costs'!H:H,$G$4,'1. Staff costs'!O:O,"&lt;&gt;Error")</f>
        <v>0</v>
      </c>
      <c r="H41" s="63">
        <f>SUMIFS('1. Staff costs'!P:P,'1. Staff costs'!C:C,B41,'1. Staff costs'!H:H,$G$4,'1. Staff costs'!O:O,"&lt;&gt;Error")</f>
        <v>0</v>
      </c>
      <c r="I41" s="63">
        <f>SUMIFS('1. Staff costs'!N:N,'1. Staff costs'!C:C,B41,'1. Staff costs'!H:H,$I$4,'1. Staff costs'!O:O,"&lt;&gt;Error")</f>
        <v>0</v>
      </c>
      <c r="J41" s="63">
        <f>SUMIFS('1. Staff costs'!P:P,'1. Staff costs'!C:C,B41,'1. Staff costs'!H:H,$I$4,'1. Staff costs'!O:O,"&lt;&gt;Error")</f>
        <v>0</v>
      </c>
      <c r="K41" s="64">
        <f t="shared" si="0"/>
        <v>0</v>
      </c>
      <c r="L41" s="64">
        <f t="shared" si="1"/>
        <v>0</v>
      </c>
    </row>
    <row r="42" spans="2:12" x14ac:dyDescent="0.35">
      <c r="B42" s="171" t="s">
        <v>125</v>
      </c>
      <c r="C42" s="63">
        <f>SUMIFS('1. Staff costs'!N:N,'1. Staff costs'!C:C,B42,'1. Staff costs'!H:H,$C$4,'1. Staff costs'!O:O,"&lt;&gt;Error")</f>
        <v>0</v>
      </c>
      <c r="D42" s="63">
        <f>SUMIFS('1. Staff costs'!P:P,'1. Staff costs'!C:C,B42,'1. Staff costs'!H:H,$C$4,'1. Staff costs'!O:O,"&lt;&gt;Error")</f>
        <v>0</v>
      </c>
      <c r="E42" s="63">
        <f>SUMIFS('1. Staff costs'!N:N,'1. Staff costs'!C:C,B42,'1. Staff costs'!H:H,$E$4,'1. Staff costs'!O:O,"&lt;&gt;Error")</f>
        <v>0</v>
      </c>
      <c r="F42" s="63">
        <f>SUMIFS('1. Staff costs'!P:P,'1. Staff costs'!C:C,B42,'1. Staff costs'!H:H,$E$4,'1. Staff costs'!O:O,"&lt;&gt;Error")</f>
        <v>0</v>
      </c>
      <c r="G42" s="63">
        <f>SUMIFS('1. Staff costs'!N:N,'1. Staff costs'!C:C,B42,'1. Staff costs'!H:H,$G$4,'1. Staff costs'!O:O,"&lt;&gt;Error")</f>
        <v>0</v>
      </c>
      <c r="H42" s="63">
        <f>SUMIFS('1. Staff costs'!P:P,'1. Staff costs'!C:C,B42,'1. Staff costs'!H:H,$G$4,'1. Staff costs'!O:O,"&lt;&gt;Error")</f>
        <v>0</v>
      </c>
      <c r="I42" s="63">
        <f>SUMIFS('1. Staff costs'!N:N,'1. Staff costs'!C:C,B42,'1. Staff costs'!H:H,$I$4,'1. Staff costs'!O:O,"&lt;&gt;Error")</f>
        <v>0</v>
      </c>
      <c r="J42" s="63">
        <f>SUMIFS('1. Staff costs'!P:P,'1. Staff costs'!C:C,B42,'1. Staff costs'!H:H,$I$4,'1. Staff costs'!O:O,"&lt;&gt;Error")</f>
        <v>0</v>
      </c>
      <c r="K42" s="64">
        <f t="shared" si="0"/>
        <v>0</v>
      </c>
      <c r="L42" s="64">
        <f t="shared" si="1"/>
        <v>0</v>
      </c>
    </row>
    <row r="43" spans="2:12" x14ac:dyDescent="0.35">
      <c r="B43" s="171" t="s">
        <v>126</v>
      </c>
      <c r="C43" s="63">
        <f>SUMIFS('1. Staff costs'!N:N,'1. Staff costs'!C:C,B43,'1. Staff costs'!H:H,$C$4,'1. Staff costs'!O:O,"&lt;&gt;Error")</f>
        <v>0</v>
      </c>
      <c r="D43" s="63">
        <f>SUMIFS('1. Staff costs'!P:P,'1. Staff costs'!C:C,B43,'1. Staff costs'!H:H,$C$4,'1. Staff costs'!O:O,"&lt;&gt;Error")</f>
        <v>0</v>
      </c>
      <c r="E43" s="63">
        <f>SUMIFS('1. Staff costs'!N:N,'1. Staff costs'!C:C,B43,'1. Staff costs'!H:H,$E$4,'1. Staff costs'!O:O,"&lt;&gt;Error")</f>
        <v>0</v>
      </c>
      <c r="F43" s="63">
        <f>SUMIFS('1. Staff costs'!P:P,'1. Staff costs'!C:C,B43,'1. Staff costs'!H:H,$E$4,'1. Staff costs'!O:O,"&lt;&gt;Error")</f>
        <v>0</v>
      </c>
      <c r="G43" s="63">
        <f>SUMIFS('1. Staff costs'!N:N,'1. Staff costs'!C:C,B43,'1. Staff costs'!H:H,$G$4,'1. Staff costs'!O:O,"&lt;&gt;Error")</f>
        <v>0</v>
      </c>
      <c r="H43" s="63">
        <f>SUMIFS('1. Staff costs'!P:P,'1. Staff costs'!C:C,B43,'1. Staff costs'!H:H,$G$4,'1. Staff costs'!O:O,"&lt;&gt;Error")</f>
        <v>0</v>
      </c>
      <c r="I43" s="63">
        <f>SUMIFS('1. Staff costs'!N:N,'1. Staff costs'!C:C,B43,'1. Staff costs'!H:H,$I$4,'1. Staff costs'!O:O,"&lt;&gt;Error")</f>
        <v>0</v>
      </c>
      <c r="J43" s="63">
        <f>SUMIFS('1. Staff costs'!P:P,'1. Staff costs'!C:C,B43,'1. Staff costs'!H:H,$I$4,'1. Staff costs'!O:O,"&lt;&gt;Error")</f>
        <v>0</v>
      </c>
      <c r="K43" s="64">
        <f t="shared" si="0"/>
        <v>0</v>
      </c>
      <c r="L43" s="64">
        <f t="shared" si="1"/>
        <v>0</v>
      </c>
    </row>
    <row r="44" spans="2:12" x14ac:dyDescent="0.35">
      <c r="B44" s="171" t="s">
        <v>127</v>
      </c>
      <c r="C44" s="63">
        <f>SUMIFS('1. Staff costs'!N:N,'1. Staff costs'!C:C,B44,'1. Staff costs'!H:H,$C$4,'1. Staff costs'!O:O,"&lt;&gt;Error")</f>
        <v>0</v>
      </c>
      <c r="D44" s="63">
        <f>SUMIFS('1. Staff costs'!P:P,'1. Staff costs'!C:C,B44,'1. Staff costs'!H:H,$C$4,'1. Staff costs'!O:O,"&lt;&gt;Error")</f>
        <v>0</v>
      </c>
      <c r="E44" s="63">
        <f>SUMIFS('1. Staff costs'!N:N,'1. Staff costs'!C:C,B44,'1. Staff costs'!H:H,$E$4,'1. Staff costs'!O:O,"&lt;&gt;Error")</f>
        <v>0</v>
      </c>
      <c r="F44" s="63">
        <f>SUMIFS('1. Staff costs'!P:P,'1. Staff costs'!C:C,B44,'1. Staff costs'!H:H,$E$4,'1. Staff costs'!O:O,"&lt;&gt;Error")</f>
        <v>0</v>
      </c>
      <c r="G44" s="63">
        <f>SUMIFS('1. Staff costs'!N:N,'1. Staff costs'!C:C,B44,'1. Staff costs'!H:H,$G$4,'1. Staff costs'!O:O,"&lt;&gt;Error")</f>
        <v>0</v>
      </c>
      <c r="H44" s="63">
        <f>SUMIFS('1. Staff costs'!P:P,'1. Staff costs'!C:C,B44,'1. Staff costs'!H:H,$G$4,'1. Staff costs'!O:O,"&lt;&gt;Error")</f>
        <v>0</v>
      </c>
      <c r="I44" s="63">
        <f>SUMIFS('1. Staff costs'!N:N,'1. Staff costs'!C:C,B44,'1. Staff costs'!H:H,$I$4,'1. Staff costs'!O:O,"&lt;&gt;Error")</f>
        <v>0</v>
      </c>
      <c r="J44" s="63">
        <f>SUMIFS('1. Staff costs'!P:P,'1. Staff costs'!C:C,B44,'1. Staff costs'!H:H,$I$4,'1. Staff costs'!O:O,"&lt;&gt;Error")</f>
        <v>0</v>
      </c>
      <c r="K44" s="64">
        <f t="shared" si="0"/>
        <v>0</v>
      </c>
      <c r="L44" s="64">
        <f t="shared" si="1"/>
        <v>0</v>
      </c>
    </row>
    <row r="45" spans="2:12" x14ac:dyDescent="0.35">
      <c r="B45" s="171" t="s">
        <v>128</v>
      </c>
      <c r="C45" s="63">
        <f>SUMIFS('1. Staff costs'!N:N,'1. Staff costs'!C:C,B45,'1. Staff costs'!H:H,$C$4,'1. Staff costs'!O:O,"&lt;&gt;Error")</f>
        <v>0</v>
      </c>
      <c r="D45" s="63">
        <f>SUMIFS('1. Staff costs'!P:P,'1. Staff costs'!C:C,B45,'1. Staff costs'!H:H,$C$4,'1. Staff costs'!O:O,"&lt;&gt;Error")</f>
        <v>0</v>
      </c>
      <c r="E45" s="63">
        <f>SUMIFS('1. Staff costs'!N:N,'1. Staff costs'!C:C,B45,'1. Staff costs'!H:H,$E$4,'1. Staff costs'!O:O,"&lt;&gt;Error")</f>
        <v>0</v>
      </c>
      <c r="F45" s="63">
        <f>SUMIFS('1. Staff costs'!P:P,'1. Staff costs'!C:C,B45,'1. Staff costs'!H:H,$E$4,'1. Staff costs'!O:O,"&lt;&gt;Error")</f>
        <v>0</v>
      </c>
      <c r="G45" s="63">
        <f>SUMIFS('1. Staff costs'!N:N,'1. Staff costs'!C:C,B45,'1. Staff costs'!H:H,$G$4,'1. Staff costs'!O:O,"&lt;&gt;Error")</f>
        <v>0</v>
      </c>
      <c r="H45" s="63">
        <f>SUMIFS('1. Staff costs'!P:P,'1. Staff costs'!C:C,B45,'1. Staff costs'!H:H,$G$4,'1. Staff costs'!O:O,"&lt;&gt;Error")</f>
        <v>0</v>
      </c>
      <c r="I45" s="63">
        <f>SUMIFS('1. Staff costs'!N:N,'1. Staff costs'!C:C,B45,'1. Staff costs'!H:H,$I$4,'1. Staff costs'!O:O,"&lt;&gt;Error")</f>
        <v>0</v>
      </c>
      <c r="J45" s="63">
        <f>SUMIFS('1. Staff costs'!P:P,'1. Staff costs'!C:C,B45,'1. Staff costs'!H:H,$I$4,'1. Staff costs'!O:O,"&lt;&gt;Error")</f>
        <v>0</v>
      </c>
      <c r="K45" s="64">
        <f t="shared" si="0"/>
        <v>0</v>
      </c>
      <c r="L45" s="64">
        <f t="shared" si="1"/>
        <v>0</v>
      </c>
    </row>
    <row r="46" spans="2:12" x14ac:dyDescent="0.35">
      <c r="B46" s="171" t="s">
        <v>136</v>
      </c>
      <c r="C46" s="63">
        <f>SUMIFS('1. Staff costs'!N:N,'1. Staff costs'!C:C,B46,'1. Staff costs'!H:H,$C$4,'1. Staff costs'!O:O,"&lt;&gt;Error")</f>
        <v>0</v>
      </c>
      <c r="D46" s="63">
        <f>SUMIFS('1. Staff costs'!P:P,'1. Staff costs'!C:C,B46,'1. Staff costs'!H:H,$C$4,'1. Staff costs'!O:O,"&lt;&gt;Error")</f>
        <v>0</v>
      </c>
      <c r="E46" s="63">
        <f>SUMIFS('1. Staff costs'!N:N,'1. Staff costs'!C:C,B46,'1. Staff costs'!H:H,$E$4,'1. Staff costs'!O:O,"&lt;&gt;Error")</f>
        <v>0</v>
      </c>
      <c r="F46" s="63">
        <f>SUMIFS('1. Staff costs'!P:P,'1. Staff costs'!C:C,B46,'1. Staff costs'!H:H,$E$4,'1. Staff costs'!O:O,"&lt;&gt;Error")</f>
        <v>0</v>
      </c>
      <c r="G46" s="63">
        <f>SUMIFS('1. Staff costs'!N:N,'1. Staff costs'!C:C,B46,'1. Staff costs'!H:H,$G$4,'1. Staff costs'!O:O,"&lt;&gt;Error")</f>
        <v>0</v>
      </c>
      <c r="H46" s="63">
        <f>SUMIFS('1. Staff costs'!P:P,'1. Staff costs'!C:C,B46,'1. Staff costs'!H:H,$G$4,'1. Staff costs'!O:O,"&lt;&gt;Error")</f>
        <v>0</v>
      </c>
      <c r="I46" s="63">
        <f>SUMIFS('1. Staff costs'!N:N,'1. Staff costs'!C:C,B46,'1. Staff costs'!H:H,$I$4,'1. Staff costs'!O:O,"&lt;&gt;Error")</f>
        <v>0</v>
      </c>
      <c r="J46" s="63">
        <f>SUMIFS('1. Staff costs'!P:P,'1. Staff costs'!C:C,B46,'1. Staff costs'!H:H,$I$4,'1. Staff costs'!O:O,"&lt;&gt;Error")</f>
        <v>0</v>
      </c>
      <c r="K46" s="64">
        <f t="shared" si="0"/>
        <v>0</v>
      </c>
      <c r="L46" s="64">
        <f t="shared" si="1"/>
        <v>0</v>
      </c>
    </row>
    <row r="47" spans="2:12" x14ac:dyDescent="0.35">
      <c r="B47" s="171" t="s">
        <v>137</v>
      </c>
      <c r="C47" s="63">
        <f>SUMIFS('1. Staff costs'!N:N,'1. Staff costs'!C:C,B47,'1. Staff costs'!H:H,$C$4,'1. Staff costs'!O:O,"&lt;&gt;Error")</f>
        <v>0</v>
      </c>
      <c r="D47" s="63">
        <f>SUMIFS('1. Staff costs'!P:P,'1. Staff costs'!C:C,B47,'1. Staff costs'!H:H,$C$4,'1. Staff costs'!O:O,"&lt;&gt;Error")</f>
        <v>0</v>
      </c>
      <c r="E47" s="63">
        <f>SUMIFS('1. Staff costs'!N:N,'1. Staff costs'!C:C,B47,'1. Staff costs'!H:H,$E$4,'1. Staff costs'!O:O,"&lt;&gt;Error")</f>
        <v>0</v>
      </c>
      <c r="F47" s="63">
        <f>SUMIFS('1. Staff costs'!P:P,'1. Staff costs'!C:C,B47,'1. Staff costs'!H:H,$E$4,'1. Staff costs'!O:O,"&lt;&gt;Error")</f>
        <v>0</v>
      </c>
      <c r="G47" s="63">
        <f>SUMIFS('1. Staff costs'!N:N,'1. Staff costs'!C:C,B47,'1. Staff costs'!H:H,$G$4,'1. Staff costs'!O:O,"&lt;&gt;Error")</f>
        <v>0</v>
      </c>
      <c r="H47" s="63">
        <f>SUMIFS('1. Staff costs'!P:P,'1. Staff costs'!C:C,B47,'1. Staff costs'!H:H,$G$4,'1. Staff costs'!O:O,"&lt;&gt;Error")</f>
        <v>0</v>
      </c>
      <c r="I47" s="63">
        <f>SUMIFS('1. Staff costs'!N:N,'1. Staff costs'!C:C,B47,'1. Staff costs'!H:H,$I$4,'1. Staff costs'!O:O,"&lt;&gt;Error")</f>
        <v>0</v>
      </c>
      <c r="J47" s="63">
        <f>SUMIFS('1. Staff costs'!P:P,'1. Staff costs'!C:C,B47,'1. Staff costs'!H:H,$I$4,'1. Staff costs'!O:O,"&lt;&gt;Error")</f>
        <v>0</v>
      </c>
      <c r="K47" s="64">
        <f t="shared" si="0"/>
        <v>0</v>
      </c>
      <c r="L47" s="64">
        <f t="shared" si="1"/>
        <v>0</v>
      </c>
    </row>
    <row r="48" spans="2:12" x14ac:dyDescent="0.35">
      <c r="B48" s="171" t="s">
        <v>138</v>
      </c>
      <c r="C48" s="63">
        <f>SUMIFS('1. Staff costs'!N:N,'1. Staff costs'!C:C,B48,'1. Staff costs'!H:H,$C$4,'1. Staff costs'!O:O,"&lt;&gt;Error")</f>
        <v>0</v>
      </c>
      <c r="D48" s="63">
        <f>SUMIFS('1. Staff costs'!P:P,'1. Staff costs'!C:C,B48,'1. Staff costs'!H:H,$C$4,'1. Staff costs'!O:O,"&lt;&gt;Error")</f>
        <v>0</v>
      </c>
      <c r="E48" s="63">
        <f>SUMIFS('1. Staff costs'!N:N,'1. Staff costs'!C:C,B48,'1. Staff costs'!H:H,$E$4,'1. Staff costs'!O:O,"&lt;&gt;Error")</f>
        <v>0</v>
      </c>
      <c r="F48" s="63">
        <f>SUMIFS('1. Staff costs'!P:P,'1. Staff costs'!C:C,B48,'1. Staff costs'!H:H,$E$4,'1. Staff costs'!O:O,"&lt;&gt;Error")</f>
        <v>0</v>
      </c>
      <c r="G48" s="63">
        <f>SUMIFS('1. Staff costs'!N:N,'1. Staff costs'!C:C,B48,'1. Staff costs'!H:H,$G$4,'1. Staff costs'!O:O,"&lt;&gt;Error")</f>
        <v>0</v>
      </c>
      <c r="H48" s="63">
        <f>SUMIFS('1. Staff costs'!P:P,'1. Staff costs'!C:C,B48,'1. Staff costs'!H:H,$G$4,'1. Staff costs'!O:O,"&lt;&gt;Error")</f>
        <v>0</v>
      </c>
      <c r="I48" s="63">
        <f>SUMIFS('1. Staff costs'!N:N,'1. Staff costs'!C:C,B48,'1. Staff costs'!H:H,$I$4,'1. Staff costs'!O:O,"&lt;&gt;Error")</f>
        <v>0</v>
      </c>
      <c r="J48" s="63">
        <f>SUMIFS('1. Staff costs'!P:P,'1. Staff costs'!C:C,B48,'1. Staff costs'!H:H,$I$4,'1. Staff costs'!O:O,"&lt;&gt;Error")</f>
        <v>0</v>
      </c>
      <c r="K48" s="64">
        <f t="shared" si="0"/>
        <v>0</v>
      </c>
      <c r="L48" s="64">
        <f t="shared" si="1"/>
        <v>0</v>
      </c>
    </row>
    <row r="49" spans="2:12" x14ac:dyDescent="0.35">
      <c r="B49" s="171" t="s">
        <v>139</v>
      </c>
      <c r="C49" s="63">
        <f>SUMIFS('1. Staff costs'!N:N,'1. Staff costs'!C:C,B49,'1. Staff costs'!H:H,$C$4,'1. Staff costs'!O:O,"&lt;&gt;Error")</f>
        <v>0</v>
      </c>
      <c r="D49" s="63">
        <f>SUMIFS('1. Staff costs'!P:P,'1. Staff costs'!C:C,B49,'1. Staff costs'!H:H,$C$4,'1. Staff costs'!O:O,"&lt;&gt;Error")</f>
        <v>0</v>
      </c>
      <c r="E49" s="63">
        <f>SUMIFS('1. Staff costs'!N:N,'1. Staff costs'!C:C,B49,'1. Staff costs'!H:H,$E$4,'1. Staff costs'!O:O,"&lt;&gt;Error")</f>
        <v>0</v>
      </c>
      <c r="F49" s="63">
        <f>SUMIFS('1. Staff costs'!P:P,'1. Staff costs'!C:C,B49,'1. Staff costs'!H:H,$E$4,'1. Staff costs'!O:O,"&lt;&gt;Error")</f>
        <v>0</v>
      </c>
      <c r="G49" s="63">
        <f>SUMIFS('1. Staff costs'!N:N,'1. Staff costs'!C:C,B49,'1. Staff costs'!H:H,$G$4,'1. Staff costs'!O:O,"&lt;&gt;Error")</f>
        <v>0</v>
      </c>
      <c r="H49" s="63">
        <f>SUMIFS('1. Staff costs'!P:P,'1. Staff costs'!C:C,B49,'1. Staff costs'!H:H,$G$4,'1. Staff costs'!O:O,"&lt;&gt;Error")</f>
        <v>0</v>
      </c>
      <c r="I49" s="63">
        <f>SUMIFS('1. Staff costs'!N:N,'1. Staff costs'!C:C,B49,'1. Staff costs'!H:H,$I$4,'1. Staff costs'!O:O,"&lt;&gt;Error")</f>
        <v>0</v>
      </c>
      <c r="J49" s="63">
        <f>SUMIFS('1. Staff costs'!P:P,'1. Staff costs'!C:C,B49,'1. Staff costs'!H:H,$I$4,'1. Staff costs'!O:O,"&lt;&gt;Error")</f>
        <v>0</v>
      </c>
      <c r="K49" s="64">
        <f t="shared" si="0"/>
        <v>0</v>
      </c>
      <c r="L49" s="64">
        <f t="shared" si="1"/>
        <v>0</v>
      </c>
    </row>
    <row r="50" spans="2:12" x14ac:dyDescent="0.35">
      <c r="B50" s="171" t="s">
        <v>140</v>
      </c>
      <c r="C50" s="63">
        <f>SUMIFS('1. Staff costs'!N:N,'1. Staff costs'!C:C,B50,'1. Staff costs'!H:H,$C$4,'1. Staff costs'!O:O,"&lt;&gt;Error")</f>
        <v>0</v>
      </c>
      <c r="D50" s="63">
        <f>SUMIFS('1. Staff costs'!P:P,'1. Staff costs'!C:C,B50,'1. Staff costs'!H:H,$C$4,'1. Staff costs'!O:O,"&lt;&gt;Error")</f>
        <v>0</v>
      </c>
      <c r="E50" s="63">
        <f>SUMIFS('1. Staff costs'!N:N,'1. Staff costs'!C:C,B50,'1. Staff costs'!H:H,$E$4,'1. Staff costs'!O:O,"&lt;&gt;Error")</f>
        <v>0</v>
      </c>
      <c r="F50" s="63">
        <f>SUMIFS('1. Staff costs'!P:P,'1. Staff costs'!C:C,B50,'1. Staff costs'!H:H,$E$4,'1. Staff costs'!O:O,"&lt;&gt;Error")</f>
        <v>0</v>
      </c>
      <c r="G50" s="63">
        <f>SUMIFS('1. Staff costs'!N:N,'1. Staff costs'!C:C,B50,'1. Staff costs'!H:H,$G$4,'1. Staff costs'!O:O,"&lt;&gt;Error")</f>
        <v>0</v>
      </c>
      <c r="H50" s="63">
        <f>SUMIFS('1. Staff costs'!P:P,'1. Staff costs'!C:C,B50,'1. Staff costs'!H:H,$G$4,'1. Staff costs'!O:O,"&lt;&gt;Error")</f>
        <v>0</v>
      </c>
      <c r="I50" s="63">
        <f>SUMIFS('1. Staff costs'!N:N,'1. Staff costs'!C:C,B50,'1. Staff costs'!H:H,$I$4,'1. Staff costs'!O:O,"&lt;&gt;Error")</f>
        <v>0</v>
      </c>
      <c r="J50" s="63">
        <f>SUMIFS('1. Staff costs'!P:P,'1. Staff costs'!C:C,B50,'1. Staff costs'!H:H,$I$4,'1. Staff costs'!O:O,"&lt;&gt;Error")</f>
        <v>0</v>
      </c>
      <c r="K50" s="64">
        <f t="shared" si="0"/>
        <v>0</v>
      </c>
      <c r="L50" s="64">
        <f t="shared" si="1"/>
        <v>0</v>
      </c>
    </row>
    <row r="51" spans="2:12" x14ac:dyDescent="0.35">
      <c r="B51" s="171" t="s">
        <v>141</v>
      </c>
      <c r="C51" s="63">
        <f>SUMIFS('1. Staff costs'!N:N,'1. Staff costs'!C:C,B51,'1. Staff costs'!H:H,$C$4,'1. Staff costs'!O:O,"&lt;&gt;Error")</f>
        <v>0</v>
      </c>
      <c r="D51" s="63">
        <f>SUMIFS('1. Staff costs'!P:P,'1. Staff costs'!C:C,B51,'1. Staff costs'!H:H,$C$4,'1. Staff costs'!O:O,"&lt;&gt;Error")</f>
        <v>0</v>
      </c>
      <c r="E51" s="63">
        <f>SUMIFS('1. Staff costs'!N:N,'1. Staff costs'!C:C,B51,'1. Staff costs'!H:H,$E$4,'1. Staff costs'!O:O,"&lt;&gt;Error")</f>
        <v>0</v>
      </c>
      <c r="F51" s="63">
        <f>SUMIFS('1. Staff costs'!P:P,'1. Staff costs'!C:C,B51,'1. Staff costs'!H:H,$E$4,'1. Staff costs'!O:O,"&lt;&gt;Error")</f>
        <v>0</v>
      </c>
      <c r="G51" s="63">
        <f>SUMIFS('1. Staff costs'!N:N,'1. Staff costs'!C:C,B51,'1. Staff costs'!H:H,$G$4,'1. Staff costs'!O:O,"&lt;&gt;Error")</f>
        <v>0</v>
      </c>
      <c r="H51" s="63">
        <f>SUMIFS('1. Staff costs'!P:P,'1. Staff costs'!C:C,B51,'1. Staff costs'!H:H,$G$4,'1. Staff costs'!O:O,"&lt;&gt;Error")</f>
        <v>0</v>
      </c>
      <c r="I51" s="63">
        <f>SUMIFS('1. Staff costs'!N:N,'1. Staff costs'!C:C,B51,'1. Staff costs'!H:H,$I$4,'1. Staff costs'!O:O,"&lt;&gt;Error")</f>
        <v>0</v>
      </c>
      <c r="J51" s="63">
        <f>SUMIFS('1. Staff costs'!P:P,'1. Staff costs'!C:C,B51,'1. Staff costs'!H:H,$I$4,'1. Staff costs'!O:O,"&lt;&gt;Error")</f>
        <v>0</v>
      </c>
      <c r="K51" s="64">
        <f t="shared" si="0"/>
        <v>0</v>
      </c>
      <c r="L51" s="64">
        <f t="shared" si="1"/>
        <v>0</v>
      </c>
    </row>
    <row r="52" spans="2:12" x14ac:dyDescent="0.35">
      <c r="B52" s="171" t="s">
        <v>142</v>
      </c>
      <c r="C52" s="63">
        <f>SUMIFS('1. Staff costs'!N:N,'1. Staff costs'!C:C,B52,'1. Staff costs'!H:H,$C$4,'1. Staff costs'!O:O,"&lt;&gt;Error")</f>
        <v>0</v>
      </c>
      <c r="D52" s="63">
        <f>SUMIFS('1. Staff costs'!P:P,'1. Staff costs'!C:C,B52,'1. Staff costs'!H:H,$C$4,'1. Staff costs'!O:O,"&lt;&gt;Error")</f>
        <v>0</v>
      </c>
      <c r="E52" s="63">
        <f>SUMIFS('1. Staff costs'!N:N,'1. Staff costs'!C:C,B52,'1. Staff costs'!H:H,$E$4,'1. Staff costs'!O:O,"&lt;&gt;Error")</f>
        <v>0</v>
      </c>
      <c r="F52" s="63">
        <f>SUMIFS('1. Staff costs'!P:P,'1. Staff costs'!C:C,B52,'1. Staff costs'!H:H,$E$4,'1. Staff costs'!O:O,"&lt;&gt;Error")</f>
        <v>0</v>
      </c>
      <c r="G52" s="63">
        <f>SUMIFS('1. Staff costs'!N:N,'1. Staff costs'!C:C,B52,'1. Staff costs'!H:H,$G$4,'1. Staff costs'!O:O,"&lt;&gt;Error")</f>
        <v>0</v>
      </c>
      <c r="H52" s="63">
        <f>SUMIFS('1. Staff costs'!P:P,'1. Staff costs'!C:C,B52,'1. Staff costs'!H:H,$G$4,'1. Staff costs'!O:O,"&lt;&gt;Error")</f>
        <v>0</v>
      </c>
      <c r="I52" s="63">
        <f>SUMIFS('1. Staff costs'!N:N,'1. Staff costs'!C:C,B52,'1. Staff costs'!H:H,$I$4,'1. Staff costs'!O:O,"&lt;&gt;Error")</f>
        <v>0</v>
      </c>
      <c r="J52" s="63">
        <f>SUMIFS('1. Staff costs'!P:P,'1. Staff costs'!C:C,B52,'1. Staff costs'!H:H,$I$4,'1. Staff costs'!O:O,"&lt;&gt;Error")</f>
        <v>0</v>
      </c>
      <c r="K52" s="64">
        <f t="shared" si="0"/>
        <v>0</v>
      </c>
      <c r="L52" s="64">
        <f t="shared" si="1"/>
        <v>0</v>
      </c>
    </row>
    <row r="53" spans="2:12" x14ac:dyDescent="0.35">
      <c r="B53" s="171" t="s">
        <v>143</v>
      </c>
      <c r="C53" s="63">
        <f>SUMIFS('1. Staff costs'!N:N,'1. Staff costs'!C:C,B53,'1. Staff costs'!H:H,$C$4,'1. Staff costs'!O:O,"&lt;&gt;Error")</f>
        <v>0</v>
      </c>
      <c r="D53" s="63">
        <f>SUMIFS('1. Staff costs'!P:P,'1. Staff costs'!C:C,B53,'1. Staff costs'!H:H,$C$4,'1. Staff costs'!O:O,"&lt;&gt;Error")</f>
        <v>0</v>
      </c>
      <c r="E53" s="63">
        <f>SUMIFS('1. Staff costs'!N:N,'1. Staff costs'!C:C,B53,'1. Staff costs'!H:H,$E$4,'1. Staff costs'!O:O,"&lt;&gt;Error")</f>
        <v>0</v>
      </c>
      <c r="F53" s="63">
        <f>SUMIFS('1. Staff costs'!P:P,'1. Staff costs'!C:C,B53,'1. Staff costs'!H:H,$E$4,'1. Staff costs'!O:O,"&lt;&gt;Error")</f>
        <v>0</v>
      </c>
      <c r="G53" s="63">
        <f>SUMIFS('1. Staff costs'!N:N,'1. Staff costs'!C:C,B53,'1. Staff costs'!H:H,$G$4,'1. Staff costs'!O:O,"&lt;&gt;Error")</f>
        <v>0</v>
      </c>
      <c r="H53" s="63">
        <f>SUMIFS('1. Staff costs'!P:P,'1. Staff costs'!C:C,B53,'1. Staff costs'!H:H,$G$4,'1. Staff costs'!O:O,"&lt;&gt;Error")</f>
        <v>0</v>
      </c>
      <c r="I53" s="63">
        <f>SUMIFS('1. Staff costs'!N:N,'1. Staff costs'!C:C,B53,'1. Staff costs'!H:H,$I$4,'1. Staff costs'!O:O,"&lt;&gt;Error")</f>
        <v>0</v>
      </c>
      <c r="J53" s="63">
        <f>SUMIFS('1. Staff costs'!P:P,'1. Staff costs'!C:C,B53,'1. Staff costs'!H:H,$I$4,'1. Staff costs'!O:O,"&lt;&gt;Error")</f>
        <v>0</v>
      </c>
      <c r="K53" s="64">
        <f t="shared" si="0"/>
        <v>0</v>
      </c>
      <c r="L53" s="64">
        <f t="shared" si="1"/>
        <v>0</v>
      </c>
    </row>
    <row r="54" spans="2:12" x14ac:dyDescent="0.35">
      <c r="B54" s="171" t="s">
        <v>144</v>
      </c>
      <c r="C54" s="63">
        <f>SUMIFS('1. Staff costs'!N:N,'1. Staff costs'!C:C,B54,'1. Staff costs'!H:H,$C$4,'1. Staff costs'!O:O,"&lt;&gt;Error")</f>
        <v>0</v>
      </c>
      <c r="D54" s="63">
        <f>SUMIFS('1. Staff costs'!P:P,'1. Staff costs'!C:C,B54,'1. Staff costs'!H:H,$C$4,'1. Staff costs'!O:O,"&lt;&gt;Error")</f>
        <v>0</v>
      </c>
      <c r="E54" s="63">
        <f>SUMIFS('1. Staff costs'!N:N,'1. Staff costs'!C:C,B54,'1. Staff costs'!H:H,$E$4,'1. Staff costs'!O:O,"&lt;&gt;Error")</f>
        <v>0</v>
      </c>
      <c r="F54" s="63">
        <f>SUMIFS('1. Staff costs'!P:P,'1. Staff costs'!C:C,B54,'1. Staff costs'!H:H,$E$4,'1. Staff costs'!O:O,"&lt;&gt;Error")</f>
        <v>0</v>
      </c>
      <c r="G54" s="63">
        <f>SUMIFS('1. Staff costs'!N:N,'1. Staff costs'!C:C,B54,'1. Staff costs'!H:H,$G$4,'1. Staff costs'!O:O,"&lt;&gt;Error")</f>
        <v>0</v>
      </c>
      <c r="H54" s="63">
        <f>SUMIFS('1. Staff costs'!P:P,'1. Staff costs'!C:C,B54,'1. Staff costs'!H:H,$G$4,'1. Staff costs'!O:O,"&lt;&gt;Error")</f>
        <v>0</v>
      </c>
      <c r="I54" s="63">
        <f>SUMIFS('1. Staff costs'!N:N,'1. Staff costs'!C:C,B54,'1. Staff costs'!H:H,$I$4,'1. Staff costs'!O:O,"&lt;&gt;Error")</f>
        <v>0</v>
      </c>
      <c r="J54" s="63">
        <f>SUMIFS('1. Staff costs'!P:P,'1. Staff costs'!C:C,B54,'1. Staff costs'!H:H,$I$4,'1. Staff costs'!O:O,"&lt;&gt;Error")</f>
        <v>0</v>
      </c>
      <c r="K54" s="64">
        <f t="shared" si="0"/>
        <v>0</v>
      </c>
      <c r="L54" s="64">
        <f t="shared" si="1"/>
        <v>0</v>
      </c>
    </row>
    <row r="55" spans="2:12" x14ac:dyDescent="0.35">
      <c r="B55" s="171" t="s">
        <v>145</v>
      </c>
      <c r="C55" s="63">
        <f>SUMIFS('1. Staff costs'!N:N,'1. Staff costs'!C:C,B55,'1. Staff costs'!H:H,$C$4,'1. Staff costs'!O:O,"&lt;&gt;Error")</f>
        <v>0</v>
      </c>
      <c r="D55" s="63">
        <f>SUMIFS('1. Staff costs'!P:P,'1. Staff costs'!C:C,B55,'1. Staff costs'!H:H,$C$4,'1. Staff costs'!O:O,"&lt;&gt;Error")</f>
        <v>0</v>
      </c>
      <c r="E55" s="63">
        <f>SUMIFS('1. Staff costs'!N:N,'1. Staff costs'!C:C,B55,'1. Staff costs'!H:H,$E$4,'1. Staff costs'!O:O,"&lt;&gt;Error")</f>
        <v>0</v>
      </c>
      <c r="F55" s="63">
        <f>SUMIFS('1. Staff costs'!P:P,'1. Staff costs'!C:C,B55,'1. Staff costs'!H:H,$E$4,'1. Staff costs'!O:O,"&lt;&gt;Error")</f>
        <v>0</v>
      </c>
      <c r="G55" s="63">
        <f>SUMIFS('1. Staff costs'!N:N,'1. Staff costs'!C:C,B55,'1. Staff costs'!H:H,$G$4,'1. Staff costs'!O:O,"&lt;&gt;Error")</f>
        <v>0</v>
      </c>
      <c r="H55" s="63">
        <f>SUMIFS('1. Staff costs'!P:P,'1. Staff costs'!C:C,B55,'1. Staff costs'!H:H,$G$4,'1. Staff costs'!O:O,"&lt;&gt;Error")</f>
        <v>0</v>
      </c>
      <c r="I55" s="63">
        <f>SUMIFS('1. Staff costs'!N:N,'1. Staff costs'!C:C,B55,'1. Staff costs'!H:H,$I$4,'1. Staff costs'!O:O,"&lt;&gt;Error")</f>
        <v>0</v>
      </c>
      <c r="J55" s="63">
        <f>SUMIFS('1. Staff costs'!P:P,'1. Staff costs'!C:C,B55,'1. Staff costs'!H:H,$I$4,'1. Staff costs'!O:O,"&lt;&gt;Error")</f>
        <v>0</v>
      </c>
      <c r="K55" s="64">
        <f t="shared" si="0"/>
        <v>0</v>
      </c>
      <c r="L55" s="64">
        <f t="shared" si="1"/>
        <v>0</v>
      </c>
    </row>
    <row r="56" spans="2:12" x14ac:dyDescent="0.35">
      <c r="B56" s="171" t="s">
        <v>150</v>
      </c>
      <c r="C56" s="63">
        <f>SUMIFS('1. Staff costs'!N:N,'1. Staff costs'!C:C,B56,'1. Staff costs'!H:H,$C$4,'1. Staff costs'!O:O,"&lt;&gt;Error")</f>
        <v>0</v>
      </c>
      <c r="D56" s="63">
        <f>SUMIFS('1. Staff costs'!P:P,'1. Staff costs'!C:C,B56,'1. Staff costs'!H:H,$C$4,'1. Staff costs'!O:O,"&lt;&gt;Error")</f>
        <v>0</v>
      </c>
      <c r="E56" s="63">
        <f>SUMIFS('1. Staff costs'!N:N,'1. Staff costs'!C:C,B56,'1. Staff costs'!H:H,$E$4,'1. Staff costs'!O:O,"&lt;&gt;Error")</f>
        <v>0</v>
      </c>
      <c r="F56" s="63">
        <f>SUMIFS('1. Staff costs'!P:P,'1. Staff costs'!C:C,B56,'1. Staff costs'!H:H,$E$4,'1. Staff costs'!O:O,"&lt;&gt;Error")</f>
        <v>0</v>
      </c>
      <c r="G56" s="63">
        <f>SUMIFS('1. Staff costs'!N:N,'1. Staff costs'!C:C,B56,'1. Staff costs'!H:H,$G$4,'1. Staff costs'!O:O,"&lt;&gt;Error")</f>
        <v>0</v>
      </c>
      <c r="H56" s="63">
        <f>SUMIFS('1. Staff costs'!P:P,'1. Staff costs'!C:C,B56,'1. Staff costs'!H:H,$G$4,'1. Staff costs'!O:O,"&lt;&gt;Error")</f>
        <v>0</v>
      </c>
      <c r="I56" s="63">
        <f>SUMIFS('1. Staff costs'!N:N,'1. Staff costs'!C:C,B56,'1. Staff costs'!H:H,$I$4,'1. Staff costs'!O:O,"&lt;&gt;Error")</f>
        <v>0</v>
      </c>
      <c r="J56" s="63">
        <f>SUMIFS('1. Staff costs'!P:P,'1. Staff costs'!C:C,B56,'1. Staff costs'!H:H,$I$4,'1. Staff costs'!O:O,"&lt;&gt;Error")</f>
        <v>0</v>
      </c>
      <c r="K56" s="64">
        <f t="shared" si="0"/>
        <v>0</v>
      </c>
      <c r="L56" s="64">
        <f t="shared" si="1"/>
        <v>0</v>
      </c>
    </row>
    <row r="57" spans="2:12" x14ac:dyDescent="0.35">
      <c r="B57" s="171" t="s">
        <v>151</v>
      </c>
      <c r="C57" s="63">
        <f>SUMIFS('1. Staff costs'!N:N,'1. Staff costs'!C:C,B57,'1. Staff costs'!H:H,$C$4,'1. Staff costs'!O:O,"&lt;&gt;Error")</f>
        <v>0</v>
      </c>
      <c r="D57" s="63">
        <f>SUMIFS('1. Staff costs'!P:P,'1. Staff costs'!C:C,B57,'1. Staff costs'!H:H,$C$4,'1. Staff costs'!O:O,"&lt;&gt;Error")</f>
        <v>0</v>
      </c>
      <c r="E57" s="63">
        <f>SUMIFS('1. Staff costs'!N:N,'1. Staff costs'!C:C,B57,'1. Staff costs'!H:H,$E$4,'1. Staff costs'!O:O,"&lt;&gt;Error")</f>
        <v>0</v>
      </c>
      <c r="F57" s="63">
        <f>SUMIFS('1. Staff costs'!P:P,'1. Staff costs'!C:C,B57,'1. Staff costs'!H:H,$E$4,'1. Staff costs'!O:O,"&lt;&gt;Error")</f>
        <v>0</v>
      </c>
      <c r="G57" s="63">
        <f>SUMIFS('1. Staff costs'!N:N,'1. Staff costs'!C:C,B57,'1. Staff costs'!H:H,$G$4,'1. Staff costs'!O:O,"&lt;&gt;Error")</f>
        <v>0</v>
      </c>
      <c r="H57" s="63">
        <f>SUMIFS('1. Staff costs'!P:P,'1. Staff costs'!C:C,B57,'1. Staff costs'!H:H,$G$4,'1. Staff costs'!O:O,"&lt;&gt;Error")</f>
        <v>0</v>
      </c>
      <c r="I57" s="63">
        <f>SUMIFS('1. Staff costs'!N:N,'1. Staff costs'!C:C,B57,'1. Staff costs'!H:H,$I$4,'1. Staff costs'!O:O,"&lt;&gt;Error")</f>
        <v>0</v>
      </c>
      <c r="J57" s="63">
        <f>SUMIFS('1. Staff costs'!P:P,'1. Staff costs'!C:C,B57,'1. Staff costs'!H:H,$I$4,'1. Staff costs'!O:O,"&lt;&gt;Error")</f>
        <v>0</v>
      </c>
      <c r="K57" s="64">
        <f t="shared" si="0"/>
        <v>0</v>
      </c>
      <c r="L57" s="64">
        <f t="shared" si="1"/>
        <v>0</v>
      </c>
    </row>
    <row r="58" spans="2:12" x14ac:dyDescent="0.35">
      <c r="B58" s="171" t="s">
        <v>152</v>
      </c>
      <c r="C58" s="63">
        <f>SUMIFS('1. Staff costs'!N:N,'1. Staff costs'!C:C,B58,'1. Staff costs'!H:H,$C$4,'1. Staff costs'!O:O,"&lt;&gt;Error")</f>
        <v>0</v>
      </c>
      <c r="D58" s="63">
        <f>SUMIFS('1. Staff costs'!P:P,'1. Staff costs'!C:C,B58,'1. Staff costs'!H:H,$C$4,'1. Staff costs'!O:O,"&lt;&gt;Error")</f>
        <v>0</v>
      </c>
      <c r="E58" s="63">
        <f>SUMIFS('1. Staff costs'!N:N,'1. Staff costs'!C:C,B58,'1. Staff costs'!H:H,$E$4,'1. Staff costs'!O:O,"&lt;&gt;Error")</f>
        <v>0</v>
      </c>
      <c r="F58" s="63">
        <f>SUMIFS('1. Staff costs'!P:P,'1. Staff costs'!C:C,B58,'1. Staff costs'!H:H,$E$4,'1. Staff costs'!O:O,"&lt;&gt;Error")</f>
        <v>0</v>
      </c>
      <c r="G58" s="63">
        <f>SUMIFS('1. Staff costs'!N:N,'1. Staff costs'!C:C,B58,'1. Staff costs'!H:H,$G$4,'1. Staff costs'!O:O,"&lt;&gt;Error")</f>
        <v>0</v>
      </c>
      <c r="H58" s="63">
        <f>SUMIFS('1. Staff costs'!P:P,'1. Staff costs'!C:C,B58,'1. Staff costs'!H:H,$G$4,'1. Staff costs'!O:O,"&lt;&gt;Error")</f>
        <v>0</v>
      </c>
      <c r="I58" s="63">
        <f>SUMIFS('1. Staff costs'!N:N,'1. Staff costs'!C:C,B58,'1. Staff costs'!H:H,$I$4,'1. Staff costs'!O:O,"&lt;&gt;Error")</f>
        <v>0</v>
      </c>
      <c r="J58" s="63">
        <f>SUMIFS('1. Staff costs'!P:P,'1. Staff costs'!C:C,B58,'1. Staff costs'!H:H,$I$4,'1. Staff costs'!O:O,"&lt;&gt;Error")</f>
        <v>0</v>
      </c>
      <c r="K58" s="64">
        <f t="shared" si="0"/>
        <v>0</v>
      </c>
      <c r="L58" s="64">
        <f t="shared" si="1"/>
        <v>0</v>
      </c>
    </row>
    <row r="59" spans="2:12" x14ac:dyDescent="0.35">
      <c r="B59" s="171" t="s">
        <v>153</v>
      </c>
      <c r="C59" s="63">
        <f>SUMIFS('1. Staff costs'!N:N,'1. Staff costs'!C:C,B59,'1. Staff costs'!H:H,$C$4,'1. Staff costs'!O:O,"&lt;&gt;Error")</f>
        <v>0</v>
      </c>
      <c r="D59" s="63">
        <f>SUMIFS('1. Staff costs'!P:P,'1. Staff costs'!C:C,B59,'1. Staff costs'!H:H,$C$4,'1. Staff costs'!O:O,"&lt;&gt;Error")</f>
        <v>0</v>
      </c>
      <c r="E59" s="63">
        <f>SUMIFS('1. Staff costs'!N:N,'1. Staff costs'!C:C,B59,'1. Staff costs'!H:H,$E$4,'1. Staff costs'!O:O,"&lt;&gt;Error")</f>
        <v>0</v>
      </c>
      <c r="F59" s="63">
        <f>SUMIFS('1. Staff costs'!P:P,'1. Staff costs'!C:C,B59,'1. Staff costs'!H:H,$E$4,'1. Staff costs'!O:O,"&lt;&gt;Error")</f>
        <v>0</v>
      </c>
      <c r="G59" s="63">
        <f>SUMIFS('1. Staff costs'!N:N,'1. Staff costs'!C:C,B59,'1. Staff costs'!H:H,$G$4,'1. Staff costs'!O:O,"&lt;&gt;Error")</f>
        <v>0</v>
      </c>
      <c r="H59" s="63">
        <f>SUMIFS('1. Staff costs'!P:P,'1. Staff costs'!C:C,B59,'1. Staff costs'!H:H,$G$4,'1. Staff costs'!O:O,"&lt;&gt;Error")</f>
        <v>0</v>
      </c>
      <c r="I59" s="63">
        <f>SUMIFS('1. Staff costs'!N:N,'1. Staff costs'!C:C,B59,'1. Staff costs'!H:H,$I$4,'1. Staff costs'!O:O,"&lt;&gt;Error")</f>
        <v>0</v>
      </c>
      <c r="J59" s="63">
        <f>SUMIFS('1. Staff costs'!P:P,'1. Staff costs'!C:C,B59,'1. Staff costs'!H:H,$I$4,'1. Staff costs'!O:O,"&lt;&gt;Error")</f>
        <v>0</v>
      </c>
      <c r="K59" s="64">
        <f t="shared" si="0"/>
        <v>0</v>
      </c>
      <c r="L59" s="64">
        <f t="shared" si="1"/>
        <v>0</v>
      </c>
    </row>
    <row r="60" spans="2:12" x14ac:dyDescent="0.35">
      <c r="B60" s="171" t="s">
        <v>154</v>
      </c>
      <c r="C60" s="63">
        <f>SUMIFS('1. Staff costs'!N:N,'1. Staff costs'!C:C,B60,'1. Staff costs'!H:H,$C$4,'1. Staff costs'!O:O,"&lt;&gt;Error")</f>
        <v>0</v>
      </c>
      <c r="D60" s="63">
        <f>SUMIFS('1. Staff costs'!P:P,'1. Staff costs'!C:C,B60,'1. Staff costs'!H:H,$C$4,'1. Staff costs'!O:O,"&lt;&gt;Error")</f>
        <v>0</v>
      </c>
      <c r="E60" s="63">
        <f>SUMIFS('1. Staff costs'!N:N,'1. Staff costs'!C:C,B60,'1. Staff costs'!H:H,$E$4,'1. Staff costs'!O:O,"&lt;&gt;Error")</f>
        <v>0</v>
      </c>
      <c r="F60" s="63">
        <f>SUMIFS('1. Staff costs'!P:P,'1. Staff costs'!C:C,B60,'1. Staff costs'!H:H,$E$4,'1. Staff costs'!O:O,"&lt;&gt;Error")</f>
        <v>0</v>
      </c>
      <c r="G60" s="63">
        <f>SUMIFS('1. Staff costs'!N:N,'1. Staff costs'!C:C,B60,'1. Staff costs'!H:H,$G$4,'1. Staff costs'!O:O,"&lt;&gt;Error")</f>
        <v>0</v>
      </c>
      <c r="H60" s="63">
        <f>SUMIFS('1. Staff costs'!P:P,'1. Staff costs'!C:C,B60,'1. Staff costs'!H:H,$G$4,'1. Staff costs'!O:O,"&lt;&gt;Error")</f>
        <v>0</v>
      </c>
      <c r="I60" s="63">
        <f>SUMIFS('1. Staff costs'!N:N,'1. Staff costs'!C:C,B60,'1. Staff costs'!H:H,$I$4,'1. Staff costs'!O:O,"&lt;&gt;Error")</f>
        <v>0</v>
      </c>
      <c r="J60" s="63">
        <f>SUMIFS('1. Staff costs'!P:P,'1. Staff costs'!C:C,B60,'1. Staff costs'!H:H,$I$4,'1. Staff costs'!O:O,"&lt;&gt;Error")</f>
        <v>0</v>
      </c>
      <c r="K60" s="64">
        <f t="shared" si="0"/>
        <v>0</v>
      </c>
      <c r="L60" s="64">
        <f t="shared" si="1"/>
        <v>0</v>
      </c>
    </row>
    <row r="61" spans="2:12" x14ac:dyDescent="0.35">
      <c r="B61" s="98" t="s">
        <v>129</v>
      </c>
      <c r="C61" s="64">
        <f>SUM(C6:C60)</f>
        <v>92172</v>
      </c>
      <c r="D61" s="64">
        <f t="shared" ref="D61:L61" si="2">SUM(D6:D60)</f>
        <v>540</v>
      </c>
      <c r="E61" s="64">
        <f t="shared" si="2"/>
        <v>298924</v>
      </c>
      <c r="F61" s="64">
        <f t="shared" si="2"/>
        <v>2497</v>
      </c>
      <c r="G61" s="64">
        <f t="shared" si="2"/>
        <v>0</v>
      </c>
      <c r="H61" s="64">
        <f t="shared" si="2"/>
        <v>0</v>
      </c>
      <c r="I61" s="64">
        <f t="shared" si="2"/>
        <v>33688</v>
      </c>
      <c r="J61" s="64">
        <f t="shared" si="2"/>
        <v>363</v>
      </c>
      <c r="K61" s="64">
        <f t="shared" si="2"/>
        <v>424784</v>
      </c>
      <c r="L61" s="64">
        <f t="shared" si="2"/>
        <v>3400</v>
      </c>
    </row>
    <row r="64" spans="2:12" ht="30" customHeight="1" x14ac:dyDescent="0.35">
      <c r="B64" s="291" t="s">
        <v>255</v>
      </c>
      <c r="C64" s="291"/>
      <c r="D64" s="291"/>
      <c r="E64" s="291"/>
      <c r="F64" s="291"/>
      <c r="G64" s="291"/>
      <c r="H64" s="291"/>
      <c r="I64" s="291"/>
      <c r="J64" s="291"/>
      <c r="K64" s="291"/>
      <c r="L64" s="291"/>
    </row>
    <row r="65" spans="2:12" ht="8.1" customHeight="1" x14ac:dyDescent="0.35">
      <c r="B65" s="18"/>
      <c r="L65" s="19"/>
    </row>
    <row r="66" spans="2:12" ht="30" customHeight="1" x14ac:dyDescent="0.35">
      <c r="B66" s="309" t="s">
        <v>190</v>
      </c>
      <c r="C66" s="242" t="s">
        <v>192</v>
      </c>
      <c r="D66" s="242"/>
      <c r="E66" s="242"/>
      <c r="F66" s="242"/>
      <c r="G66" s="242" t="s">
        <v>193</v>
      </c>
      <c r="H66" s="242"/>
      <c r="I66" s="242"/>
      <c r="J66" s="242"/>
      <c r="K66" s="309" t="s">
        <v>261</v>
      </c>
      <c r="L66" s="308" t="s">
        <v>262</v>
      </c>
    </row>
    <row r="67" spans="2:12" ht="36" customHeight="1" x14ac:dyDescent="0.35">
      <c r="B67" s="309"/>
      <c r="C67" s="309" t="s">
        <v>259</v>
      </c>
      <c r="D67" s="309"/>
      <c r="E67" s="309" t="s">
        <v>260</v>
      </c>
      <c r="F67" s="309"/>
      <c r="G67" s="309" t="s">
        <v>259</v>
      </c>
      <c r="H67" s="309"/>
      <c r="I67" s="309" t="s">
        <v>260</v>
      </c>
      <c r="J67" s="309"/>
      <c r="K67" s="309"/>
      <c r="L67" s="308"/>
    </row>
    <row r="68" spans="2:12" x14ac:dyDescent="0.35">
      <c r="B68" s="171" t="s">
        <v>7</v>
      </c>
      <c r="C68" s="306">
        <f>SUMIFS('2-3. Travel Costs&amp;Costs of Stay'!O:O,'2-3. Travel Costs&amp;Costs of Stay'!C:C,B68,'2-3. Travel Costs&amp;Costs of Stay'!H:H,$C$66,'2-3. Travel Costs&amp;Costs of Stay'!R:R,"&lt;&gt;Error")</f>
        <v>13115</v>
      </c>
      <c r="D68" s="307"/>
      <c r="E68" s="306">
        <f>SUMIFS('2-3. Travel Costs&amp;Costs of Stay'!P:P,'2-3. Travel Costs&amp;Costs of Stay'!C:C,B68,'2-3. Travel Costs&amp;Costs of Stay'!H:H,$C$66,'2-3. Travel Costs&amp;Costs of Stay'!R:R,"&lt;&gt;Error")</f>
        <v>35400</v>
      </c>
      <c r="F68" s="307"/>
      <c r="G68" s="306">
        <f>SUMIFS('2-3. Travel Costs&amp;Costs of Stay'!O:O,'2-3. Travel Costs&amp;Costs of Stay'!C:C,B68,'2-3. Travel Costs&amp;Costs of Stay'!H:H,$G$66,'2-3. Travel Costs&amp;Costs of Stay'!R:R,"&lt;&gt;Error")</f>
        <v>3180</v>
      </c>
      <c r="H68" s="307"/>
      <c r="I68" s="306">
        <f>SUMIFS('2-3. Travel Costs&amp;Costs of Stay'!P:P,'2-3. Travel Costs&amp;Costs of Stay'!C:C,B68,'2-3. Travel Costs&amp;Costs of Stay'!H:H,$G$66,'2-3. Travel Costs&amp;Costs of Stay'!R:R,"&lt;&gt;Error")</f>
        <v>4620</v>
      </c>
      <c r="J68" s="307"/>
      <c r="K68" s="160">
        <f>C68+G68</f>
        <v>16295</v>
      </c>
      <c r="L68" s="161">
        <f>E68+I68</f>
        <v>40020</v>
      </c>
    </row>
    <row r="69" spans="2:12" x14ac:dyDescent="0.35">
      <c r="B69" s="171" t="s">
        <v>8</v>
      </c>
      <c r="C69" s="306">
        <f>SUMIFS('2-3. Travel Costs&amp;Costs of Stay'!O:O,'2-3. Travel Costs&amp;Costs of Stay'!C:C,B69,'2-3. Travel Costs&amp;Costs of Stay'!H:H,$C$66,'2-3. Travel Costs&amp;Costs of Stay'!R:R,"&lt;&gt;Error")</f>
        <v>7195</v>
      </c>
      <c r="D69" s="307"/>
      <c r="E69" s="306">
        <f>SUMIFS('2-3. Travel Costs&amp;Costs of Stay'!P:P,'2-3. Travel Costs&amp;Costs of Stay'!C:C,B69,'2-3. Travel Costs&amp;Costs of Stay'!H:H,$C$66,'2-3. Travel Costs&amp;Costs of Stay'!R:R,"&lt;&gt;Error")</f>
        <v>16800</v>
      </c>
      <c r="F69" s="307"/>
      <c r="G69" s="306">
        <f>SUMIFS('2-3. Travel Costs&amp;Costs of Stay'!O:O,'2-3. Travel Costs&amp;Costs of Stay'!C:C,B69,'2-3. Travel Costs&amp;Costs of Stay'!H:H,$G$66,'2-3. Travel Costs&amp;Costs of Stay'!R:R,"&lt;&gt;Error")</f>
        <v>0</v>
      </c>
      <c r="H69" s="307"/>
      <c r="I69" s="306">
        <f>SUMIFS('2-3. Travel Costs&amp;Costs of Stay'!P:P,'2-3. Travel Costs&amp;Costs of Stay'!C:C,B69,'2-3. Travel Costs&amp;Costs of Stay'!H:H,$G$66,'2-3. Travel Costs&amp;Costs of Stay'!R:R,"&lt;&gt;Error")</f>
        <v>0</v>
      </c>
      <c r="J69" s="307"/>
      <c r="K69" s="160">
        <f t="shared" ref="K69:K122" si="3">C69+G69</f>
        <v>7195</v>
      </c>
      <c r="L69" s="161">
        <f t="shared" ref="L69:L122" si="4">E69+I69</f>
        <v>16800</v>
      </c>
    </row>
    <row r="70" spans="2:12" x14ac:dyDescent="0.35">
      <c r="B70" s="171" t="s">
        <v>9</v>
      </c>
      <c r="C70" s="306">
        <f>SUMIFS('2-3. Travel Costs&amp;Costs of Stay'!O:O,'2-3. Travel Costs&amp;Costs of Stay'!C:C,B70,'2-3. Travel Costs&amp;Costs of Stay'!H:H,$C$66,'2-3. Travel Costs&amp;Costs of Stay'!R:R,"&lt;&gt;Error")</f>
        <v>13115</v>
      </c>
      <c r="D70" s="307"/>
      <c r="E70" s="306">
        <f>SUMIFS('2-3. Travel Costs&amp;Costs of Stay'!P:P,'2-3. Travel Costs&amp;Costs of Stay'!C:C,B70,'2-3. Travel Costs&amp;Costs of Stay'!H:H,$C$66,'2-3. Travel Costs&amp;Costs of Stay'!R:R,"&lt;&gt;Error")</f>
        <v>26280</v>
      </c>
      <c r="F70" s="307"/>
      <c r="G70" s="306">
        <f>SUMIFS('2-3. Travel Costs&amp;Costs of Stay'!O:O,'2-3. Travel Costs&amp;Costs of Stay'!C:C,B70,'2-3. Travel Costs&amp;Costs of Stay'!H:H,$G$66,'2-3. Travel Costs&amp;Costs of Stay'!R:R,"&lt;&gt;Error")</f>
        <v>0</v>
      </c>
      <c r="H70" s="307"/>
      <c r="I70" s="306">
        <f>SUMIFS('2-3. Travel Costs&amp;Costs of Stay'!P:P,'2-3. Travel Costs&amp;Costs of Stay'!C:C,B70,'2-3. Travel Costs&amp;Costs of Stay'!H:H,$G$66,'2-3. Travel Costs&amp;Costs of Stay'!R:R,"&lt;&gt;Error")</f>
        <v>0</v>
      </c>
      <c r="J70" s="307"/>
      <c r="K70" s="160">
        <f t="shared" si="3"/>
        <v>13115</v>
      </c>
      <c r="L70" s="161">
        <f t="shared" si="4"/>
        <v>26280</v>
      </c>
    </row>
    <row r="71" spans="2:12" x14ac:dyDescent="0.35">
      <c r="B71" s="171" t="s">
        <v>10</v>
      </c>
      <c r="C71" s="306">
        <f>SUMIFS('2-3. Travel Costs&amp;Costs of Stay'!O:O,'2-3. Travel Costs&amp;Costs of Stay'!C:C,B71,'2-3. Travel Costs&amp;Costs of Stay'!H:H,$C$66,'2-3. Travel Costs&amp;Costs of Stay'!R:R,"&lt;&gt;Error")</f>
        <v>11695</v>
      </c>
      <c r="D71" s="307"/>
      <c r="E71" s="306">
        <f>SUMIFS('2-3. Travel Costs&amp;Costs of Stay'!P:P,'2-3. Travel Costs&amp;Costs of Stay'!C:C,B71,'2-3. Travel Costs&amp;Costs of Stay'!H:H,$C$66,'2-3. Travel Costs&amp;Costs of Stay'!R:R,"&lt;&gt;Error")</f>
        <v>22320</v>
      </c>
      <c r="F71" s="307"/>
      <c r="G71" s="306">
        <f>SUMIFS('2-3. Travel Costs&amp;Costs of Stay'!O:O,'2-3. Travel Costs&amp;Costs of Stay'!C:C,B71,'2-3. Travel Costs&amp;Costs of Stay'!H:H,$G$66,'2-3. Travel Costs&amp;Costs of Stay'!R:R,"&lt;&gt;Error")</f>
        <v>3180</v>
      </c>
      <c r="H71" s="307"/>
      <c r="I71" s="306">
        <f>SUMIFS('2-3. Travel Costs&amp;Costs of Stay'!P:P,'2-3. Travel Costs&amp;Costs of Stay'!C:C,B71,'2-3. Travel Costs&amp;Costs of Stay'!H:H,$G$66,'2-3. Travel Costs&amp;Costs of Stay'!R:R,"&lt;&gt;Error")</f>
        <v>3465</v>
      </c>
      <c r="J71" s="307"/>
      <c r="K71" s="160">
        <f t="shared" si="3"/>
        <v>14875</v>
      </c>
      <c r="L71" s="161">
        <f t="shared" si="4"/>
        <v>25785</v>
      </c>
    </row>
    <row r="72" spans="2:12" x14ac:dyDescent="0.35">
      <c r="B72" s="171" t="s">
        <v>11</v>
      </c>
      <c r="C72" s="306">
        <f>SUMIFS('2-3. Travel Costs&amp;Costs of Stay'!O:O,'2-3. Travel Costs&amp;Costs of Stay'!C:C,B72,'2-3. Travel Costs&amp;Costs of Stay'!H:H,$C$66,'2-3. Travel Costs&amp;Costs of Stay'!R:R,"&lt;&gt;Error")</f>
        <v>4570</v>
      </c>
      <c r="D72" s="307"/>
      <c r="E72" s="306">
        <f>SUMIFS('2-3. Travel Costs&amp;Costs of Stay'!P:P,'2-3. Travel Costs&amp;Costs of Stay'!C:C,B72,'2-3. Travel Costs&amp;Costs of Stay'!H:H,$C$66,'2-3. Travel Costs&amp;Costs of Stay'!R:R,"&lt;&gt;Error")</f>
        <v>9840</v>
      </c>
      <c r="F72" s="307"/>
      <c r="G72" s="306">
        <f>SUMIFS('2-3. Travel Costs&amp;Costs of Stay'!O:O,'2-3. Travel Costs&amp;Costs of Stay'!C:C,B72,'2-3. Travel Costs&amp;Costs of Stay'!H:H,$G$66,'2-3. Travel Costs&amp;Costs of Stay'!R:R,"&lt;&gt;Error")</f>
        <v>0</v>
      </c>
      <c r="H72" s="307"/>
      <c r="I72" s="306">
        <f>SUMIFS('2-3. Travel Costs&amp;Costs of Stay'!P:P,'2-3. Travel Costs&amp;Costs of Stay'!C:C,B72,'2-3. Travel Costs&amp;Costs of Stay'!H:H,$G$66,'2-3. Travel Costs&amp;Costs of Stay'!R:R,"&lt;&gt;Error")</f>
        <v>0</v>
      </c>
      <c r="J72" s="307"/>
      <c r="K72" s="160">
        <f t="shared" si="3"/>
        <v>4570</v>
      </c>
      <c r="L72" s="161">
        <f t="shared" si="4"/>
        <v>9840</v>
      </c>
    </row>
    <row r="73" spans="2:12" x14ac:dyDescent="0.35">
      <c r="B73" s="171" t="s">
        <v>12</v>
      </c>
      <c r="C73" s="306">
        <f>SUMIFS('2-3. Travel Costs&amp;Costs of Stay'!O:O,'2-3. Travel Costs&amp;Costs of Stay'!C:C,B73,'2-3. Travel Costs&amp;Costs of Stay'!H:H,$C$66,'2-3. Travel Costs&amp;Costs of Stay'!R:R,"&lt;&gt;Error")</f>
        <v>6760</v>
      </c>
      <c r="D73" s="307"/>
      <c r="E73" s="306">
        <f>SUMIFS('2-3. Travel Costs&amp;Costs of Stay'!P:P,'2-3. Travel Costs&amp;Costs of Stay'!C:C,B73,'2-3. Travel Costs&amp;Costs of Stay'!H:H,$C$66,'2-3. Travel Costs&amp;Costs of Stay'!R:R,"&lt;&gt;Error")</f>
        <v>10920</v>
      </c>
      <c r="F73" s="307"/>
      <c r="G73" s="306">
        <f>SUMIFS('2-3. Travel Costs&amp;Costs of Stay'!O:O,'2-3. Travel Costs&amp;Costs of Stay'!C:C,B73,'2-3. Travel Costs&amp;Costs of Stay'!H:H,$G$66,'2-3. Travel Costs&amp;Costs of Stay'!R:R,"&lt;&gt;Error")</f>
        <v>0</v>
      </c>
      <c r="H73" s="307"/>
      <c r="I73" s="306">
        <f>SUMIFS('2-3. Travel Costs&amp;Costs of Stay'!P:P,'2-3. Travel Costs&amp;Costs of Stay'!C:C,B73,'2-3. Travel Costs&amp;Costs of Stay'!H:H,$G$66,'2-3. Travel Costs&amp;Costs of Stay'!R:R,"&lt;&gt;Error")</f>
        <v>0</v>
      </c>
      <c r="J73" s="307"/>
      <c r="K73" s="160">
        <f t="shared" si="3"/>
        <v>6760</v>
      </c>
      <c r="L73" s="161">
        <f t="shared" si="4"/>
        <v>10920</v>
      </c>
    </row>
    <row r="74" spans="2:12" x14ac:dyDescent="0.35">
      <c r="B74" s="171" t="s">
        <v>13</v>
      </c>
      <c r="C74" s="306">
        <f>SUMIFS('2-3. Travel Costs&amp;Costs of Stay'!O:O,'2-3. Travel Costs&amp;Costs of Stay'!C:C,B74,'2-3. Travel Costs&amp;Costs of Stay'!H:H,$C$66,'2-3. Travel Costs&amp;Costs of Stay'!R:R,"&lt;&gt;Error")</f>
        <v>8180</v>
      </c>
      <c r="D74" s="307"/>
      <c r="E74" s="306">
        <f>SUMIFS('2-3. Travel Costs&amp;Costs of Stay'!P:P,'2-3. Travel Costs&amp;Costs of Stay'!C:C,B74,'2-3. Travel Costs&amp;Costs of Stay'!H:H,$C$66,'2-3. Travel Costs&amp;Costs of Stay'!R:R,"&lt;&gt;Error")</f>
        <v>13800</v>
      </c>
      <c r="F74" s="307"/>
      <c r="G74" s="306">
        <f>SUMIFS('2-3. Travel Costs&amp;Costs of Stay'!O:O,'2-3. Travel Costs&amp;Costs of Stay'!C:C,B74,'2-3. Travel Costs&amp;Costs of Stay'!H:H,$G$66,'2-3. Travel Costs&amp;Costs of Stay'!R:R,"&lt;&gt;Error")</f>
        <v>530</v>
      </c>
      <c r="H74" s="307"/>
      <c r="I74" s="306">
        <f>SUMIFS('2-3. Travel Costs&amp;Costs of Stay'!P:P,'2-3. Travel Costs&amp;Costs of Stay'!C:C,B74,'2-3. Travel Costs&amp;Costs of Stay'!H:H,$G$66,'2-3. Travel Costs&amp;Costs of Stay'!R:R,"&lt;&gt;Error")</f>
        <v>440</v>
      </c>
      <c r="J74" s="307"/>
      <c r="K74" s="160">
        <f t="shared" si="3"/>
        <v>8710</v>
      </c>
      <c r="L74" s="161">
        <f t="shared" si="4"/>
        <v>14240</v>
      </c>
    </row>
    <row r="75" spans="2:12" x14ac:dyDescent="0.35">
      <c r="B75" s="171" t="s">
        <v>14</v>
      </c>
      <c r="C75" s="306">
        <f>SUMIFS('2-3. Travel Costs&amp;Costs of Stay'!O:O,'2-3. Travel Costs&amp;Costs of Stay'!C:C,B75,'2-3. Travel Costs&amp;Costs of Stay'!H:H,$C$66,'2-3. Travel Costs&amp;Costs of Stay'!R:R,"&lt;&gt;Error")</f>
        <v>4830</v>
      </c>
      <c r="D75" s="307"/>
      <c r="E75" s="306">
        <f>SUMIFS('2-3. Travel Costs&amp;Costs of Stay'!P:P,'2-3. Travel Costs&amp;Costs of Stay'!C:C,B75,'2-3. Travel Costs&amp;Costs of Stay'!H:H,$C$66,'2-3. Travel Costs&amp;Costs of Stay'!R:R,"&lt;&gt;Error")</f>
        <v>12600</v>
      </c>
      <c r="F75" s="307"/>
      <c r="G75" s="306">
        <f>SUMIFS('2-3. Travel Costs&amp;Costs of Stay'!O:O,'2-3. Travel Costs&amp;Costs of Stay'!C:C,B75,'2-3. Travel Costs&amp;Costs of Stay'!H:H,$G$66,'2-3. Travel Costs&amp;Costs of Stay'!R:R,"&lt;&gt;Error")</f>
        <v>0</v>
      </c>
      <c r="H75" s="307"/>
      <c r="I75" s="306">
        <f>SUMIFS('2-3. Travel Costs&amp;Costs of Stay'!P:P,'2-3. Travel Costs&amp;Costs of Stay'!C:C,B75,'2-3. Travel Costs&amp;Costs of Stay'!H:H,$G$66,'2-3. Travel Costs&amp;Costs of Stay'!R:R,"&lt;&gt;Error")</f>
        <v>0</v>
      </c>
      <c r="J75" s="307"/>
      <c r="K75" s="160">
        <f t="shared" si="3"/>
        <v>4830</v>
      </c>
      <c r="L75" s="161">
        <f t="shared" si="4"/>
        <v>12600</v>
      </c>
    </row>
    <row r="76" spans="2:12" x14ac:dyDescent="0.35">
      <c r="B76" s="171" t="s">
        <v>15</v>
      </c>
      <c r="C76" s="306">
        <f>SUMIFS('2-3. Travel Costs&amp;Costs of Stay'!O:O,'2-3. Travel Costs&amp;Costs of Stay'!C:C,B76,'2-3. Travel Costs&amp;Costs of Stay'!H:H,$C$66,'2-3. Travel Costs&amp;Costs of Stay'!R:R,"&lt;&gt;Error")</f>
        <v>10855</v>
      </c>
      <c r="D76" s="307"/>
      <c r="E76" s="306">
        <f>SUMIFS('2-3. Travel Costs&amp;Costs of Stay'!P:P,'2-3. Travel Costs&amp;Costs of Stay'!C:C,B76,'2-3. Travel Costs&amp;Costs of Stay'!H:H,$C$66,'2-3. Travel Costs&amp;Costs of Stay'!R:R,"&lt;&gt;Error")</f>
        <v>13630</v>
      </c>
      <c r="F76" s="307"/>
      <c r="G76" s="306">
        <f>SUMIFS('2-3. Travel Costs&amp;Costs of Stay'!O:O,'2-3. Travel Costs&amp;Costs of Stay'!C:C,B76,'2-3. Travel Costs&amp;Costs of Stay'!H:H,$G$66,'2-3. Travel Costs&amp;Costs of Stay'!R:R,"&lt;&gt;Error")</f>
        <v>1060</v>
      </c>
      <c r="H76" s="307"/>
      <c r="I76" s="306">
        <f>SUMIFS('2-3. Travel Costs&amp;Costs of Stay'!P:P,'2-3. Travel Costs&amp;Costs of Stay'!C:C,B76,'2-3. Travel Costs&amp;Costs of Stay'!H:H,$G$66,'2-3. Travel Costs&amp;Costs of Stay'!R:R,"&lt;&gt;Error")</f>
        <v>1620</v>
      </c>
      <c r="J76" s="307"/>
      <c r="K76" s="160">
        <f t="shared" si="3"/>
        <v>11915</v>
      </c>
      <c r="L76" s="161">
        <f t="shared" si="4"/>
        <v>15250</v>
      </c>
    </row>
    <row r="77" spans="2:12" x14ac:dyDescent="0.35">
      <c r="B77" s="171" t="s">
        <v>16</v>
      </c>
      <c r="C77" s="306">
        <f>SUMIFS('2-3. Travel Costs&amp;Costs of Stay'!O:O,'2-3. Travel Costs&amp;Costs of Stay'!C:C,B77,'2-3. Travel Costs&amp;Costs of Stay'!H:H,$C$66,'2-3. Travel Costs&amp;Costs of Stay'!R:R,"&lt;&gt;Error")</f>
        <v>5360</v>
      </c>
      <c r="D77" s="307"/>
      <c r="E77" s="306">
        <f>SUMIFS('2-3. Travel Costs&amp;Costs of Stay'!P:P,'2-3. Travel Costs&amp;Costs of Stay'!C:C,B77,'2-3. Travel Costs&amp;Costs of Stay'!H:H,$C$66,'2-3. Travel Costs&amp;Costs of Stay'!R:R,"&lt;&gt;Error")</f>
        <v>23280</v>
      </c>
      <c r="F77" s="307"/>
      <c r="G77" s="306">
        <f>SUMIFS('2-3. Travel Costs&amp;Costs of Stay'!O:O,'2-3. Travel Costs&amp;Costs of Stay'!C:C,B77,'2-3. Travel Costs&amp;Costs of Stay'!H:H,$G$66,'2-3. Travel Costs&amp;Costs of Stay'!R:R,"&lt;&gt;Error")</f>
        <v>0</v>
      </c>
      <c r="H77" s="307"/>
      <c r="I77" s="306">
        <f>SUMIFS('2-3. Travel Costs&amp;Costs of Stay'!P:P,'2-3. Travel Costs&amp;Costs of Stay'!C:C,B77,'2-3. Travel Costs&amp;Costs of Stay'!H:H,$G$66,'2-3. Travel Costs&amp;Costs of Stay'!R:R,"&lt;&gt;Error")</f>
        <v>0</v>
      </c>
      <c r="J77" s="307"/>
      <c r="K77" s="160">
        <f t="shared" si="3"/>
        <v>5360</v>
      </c>
      <c r="L77" s="161">
        <f t="shared" si="4"/>
        <v>23280</v>
      </c>
    </row>
    <row r="78" spans="2:12" x14ac:dyDescent="0.35">
      <c r="B78" s="171" t="s">
        <v>17</v>
      </c>
      <c r="C78" s="306">
        <f>SUMIFS('2-3. Travel Costs&amp;Costs of Stay'!O:O,'2-3. Travel Costs&amp;Costs of Stay'!C:C,B78,'2-3. Travel Costs&amp;Costs of Stay'!H:H,$C$66,'2-3. Travel Costs&amp;Costs of Stay'!R:R,"&lt;&gt;Error")</f>
        <v>4255</v>
      </c>
      <c r="D78" s="307"/>
      <c r="E78" s="306">
        <f>SUMIFS('2-3. Travel Costs&amp;Costs of Stay'!P:P,'2-3. Travel Costs&amp;Costs of Stay'!C:C,B78,'2-3. Travel Costs&amp;Costs of Stay'!H:H,$C$66,'2-3. Travel Costs&amp;Costs of Stay'!R:R,"&lt;&gt;Error")</f>
        <v>9000</v>
      </c>
      <c r="F78" s="307"/>
      <c r="G78" s="306">
        <f>SUMIFS('2-3. Travel Costs&amp;Costs of Stay'!O:O,'2-3. Travel Costs&amp;Costs of Stay'!C:C,B78,'2-3. Travel Costs&amp;Costs of Stay'!H:H,$G$66,'2-3. Travel Costs&amp;Costs of Stay'!R:R,"&lt;&gt;Error")</f>
        <v>0</v>
      </c>
      <c r="H78" s="307"/>
      <c r="I78" s="306">
        <f>SUMIFS('2-3. Travel Costs&amp;Costs of Stay'!P:P,'2-3. Travel Costs&amp;Costs of Stay'!C:C,B78,'2-3. Travel Costs&amp;Costs of Stay'!H:H,$G$66,'2-3. Travel Costs&amp;Costs of Stay'!R:R,"&lt;&gt;Error")</f>
        <v>0</v>
      </c>
      <c r="J78" s="307"/>
      <c r="K78" s="160">
        <f t="shared" si="3"/>
        <v>4255</v>
      </c>
      <c r="L78" s="161">
        <f t="shared" si="4"/>
        <v>9000</v>
      </c>
    </row>
    <row r="79" spans="2:12" x14ac:dyDescent="0.35">
      <c r="B79" s="171" t="s">
        <v>18</v>
      </c>
      <c r="C79" s="306">
        <f>SUMIFS('2-3. Travel Costs&amp;Costs of Stay'!O:O,'2-3. Travel Costs&amp;Costs of Stay'!C:C,B79,'2-3. Travel Costs&amp;Costs of Stay'!H:H,$C$66,'2-3. Travel Costs&amp;Costs of Stay'!R:R,"&lt;&gt;Error")</f>
        <v>0</v>
      </c>
      <c r="D79" s="307"/>
      <c r="E79" s="306">
        <f>SUMIFS('2-3. Travel Costs&amp;Costs of Stay'!P:P,'2-3. Travel Costs&amp;Costs of Stay'!C:C,B79,'2-3. Travel Costs&amp;Costs of Stay'!H:H,$C$66,'2-3. Travel Costs&amp;Costs of Stay'!R:R,"&lt;&gt;Error")</f>
        <v>0</v>
      </c>
      <c r="F79" s="307"/>
      <c r="G79" s="306">
        <f>SUMIFS('2-3. Travel Costs&amp;Costs of Stay'!O:O,'2-3. Travel Costs&amp;Costs of Stay'!C:C,B79,'2-3. Travel Costs&amp;Costs of Stay'!H:H,$G$66,'2-3. Travel Costs&amp;Costs of Stay'!R:R,"&lt;&gt;Error")</f>
        <v>0</v>
      </c>
      <c r="H79" s="307"/>
      <c r="I79" s="306">
        <f>SUMIFS('2-3. Travel Costs&amp;Costs of Stay'!P:P,'2-3. Travel Costs&amp;Costs of Stay'!C:C,B79,'2-3. Travel Costs&amp;Costs of Stay'!H:H,$G$66,'2-3. Travel Costs&amp;Costs of Stay'!R:R,"&lt;&gt;Error")</f>
        <v>0</v>
      </c>
      <c r="J79" s="307"/>
      <c r="K79" s="160">
        <f t="shared" si="3"/>
        <v>0</v>
      </c>
      <c r="L79" s="161">
        <f t="shared" si="4"/>
        <v>0</v>
      </c>
    </row>
    <row r="80" spans="2:12" x14ac:dyDescent="0.35">
      <c r="B80" s="171" t="s">
        <v>149</v>
      </c>
      <c r="C80" s="306">
        <f>SUMIFS('2-3. Travel Costs&amp;Costs of Stay'!O:O,'2-3. Travel Costs&amp;Costs of Stay'!C:C,B80,'2-3. Travel Costs&amp;Costs of Stay'!H:H,$C$66,'2-3. Travel Costs&amp;Costs of Stay'!R:R,"&lt;&gt;Error")</f>
        <v>0</v>
      </c>
      <c r="D80" s="307"/>
      <c r="E80" s="306">
        <f>SUMIFS('2-3. Travel Costs&amp;Costs of Stay'!P:P,'2-3. Travel Costs&amp;Costs of Stay'!C:C,B80,'2-3. Travel Costs&amp;Costs of Stay'!H:H,$C$66,'2-3. Travel Costs&amp;Costs of Stay'!R:R,"&lt;&gt;Error")</f>
        <v>0</v>
      </c>
      <c r="F80" s="307"/>
      <c r="G80" s="306">
        <f>SUMIFS('2-3. Travel Costs&amp;Costs of Stay'!O:O,'2-3. Travel Costs&amp;Costs of Stay'!C:C,B80,'2-3. Travel Costs&amp;Costs of Stay'!H:H,$G$66,'2-3. Travel Costs&amp;Costs of Stay'!R:R,"&lt;&gt;Error")</f>
        <v>0</v>
      </c>
      <c r="H80" s="307"/>
      <c r="I80" s="306">
        <f>SUMIFS('2-3. Travel Costs&amp;Costs of Stay'!P:P,'2-3. Travel Costs&amp;Costs of Stay'!C:C,B80,'2-3. Travel Costs&amp;Costs of Stay'!H:H,$G$66,'2-3. Travel Costs&amp;Costs of Stay'!R:R,"&lt;&gt;Error")</f>
        <v>0</v>
      </c>
      <c r="J80" s="307"/>
      <c r="K80" s="160">
        <f t="shared" si="3"/>
        <v>0</v>
      </c>
      <c r="L80" s="161">
        <f t="shared" si="4"/>
        <v>0</v>
      </c>
    </row>
    <row r="81" spans="2:12" x14ac:dyDescent="0.35">
      <c r="B81" s="171" t="s">
        <v>19</v>
      </c>
      <c r="C81" s="306">
        <f>SUMIFS('2-3. Travel Costs&amp;Costs of Stay'!O:O,'2-3. Travel Costs&amp;Costs of Stay'!C:C,B81,'2-3. Travel Costs&amp;Costs of Stay'!H:H,$C$66,'2-3. Travel Costs&amp;Costs of Stay'!R:R,"&lt;&gt;Error")</f>
        <v>0</v>
      </c>
      <c r="D81" s="307"/>
      <c r="E81" s="306">
        <f>SUMIFS('2-3. Travel Costs&amp;Costs of Stay'!P:P,'2-3. Travel Costs&amp;Costs of Stay'!C:C,B81,'2-3. Travel Costs&amp;Costs of Stay'!H:H,$C$66,'2-3. Travel Costs&amp;Costs of Stay'!R:R,"&lt;&gt;Error")</f>
        <v>0</v>
      </c>
      <c r="F81" s="307"/>
      <c r="G81" s="306">
        <f>SUMIFS('2-3. Travel Costs&amp;Costs of Stay'!O:O,'2-3. Travel Costs&amp;Costs of Stay'!C:C,B81,'2-3. Travel Costs&amp;Costs of Stay'!H:H,$G$66,'2-3. Travel Costs&amp;Costs of Stay'!R:R,"&lt;&gt;Error")</f>
        <v>0</v>
      </c>
      <c r="H81" s="307"/>
      <c r="I81" s="306">
        <f>SUMIFS('2-3. Travel Costs&amp;Costs of Stay'!P:P,'2-3. Travel Costs&amp;Costs of Stay'!C:C,B81,'2-3. Travel Costs&amp;Costs of Stay'!H:H,$G$66,'2-3. Travel Costs&amp;Costs of Stay'!R:R,"&lt;&gt;Error")</f>
        <v>0</v>
      </c>
      <c r="J81" s="307"/>
      <c r="K81" s="160">
        <f t="shared" si="3"/>
        <v>0</v>
      </c>
      <c r="L81" s="161">
        <f t="shared" si="4"/>
        <v>0</v>
      </c>
    </row>
    <row r="82" spans="2:12" x14ac:dyDescent="0.35">
      <c r="B82" s="171" t="s">
        <v>20</v>
      </c>
      <c r="C82" s="306">
        <f>SUMIFS('2-3. Travel Costs&amp;Costs of Stay'!O:O,'2-3. Travel Costs&amp;Costs of Stay'!C:C,B82,'2-3. Travel Costs&amp;Costs of Stay'!H:H,$C$66,'2-3. Travel Costs&amp;Costs of Stay'!R:R,"&lt;&gt;Error")</f>
        <v>0</v>
      </c>
      <c r="D82" s="307"/>
      <c r="E82" s="306">
        <f>SUMIFS('2-3. Travel Costs&amp;Costs of Stay'!P:P,'2-3. Travel Costs&amp;Costs of Stay'!C:C,B82,'2-3. Travel Costs&amp;Costs of Stay'!H:H,$C$66,'2-3. Travel Costs&amp;Costs of Stay'!R:R,"&lt;&gt;Error")</f>
        <v>0</v>
      </c>
      <c r="F82" s="307"/>
      <c r="G82" s="306">
        <f>SUMIFS('2-3. Travel Costs&amp;Costs of Stay'!O:O,'2-3. Travel Costs&amp;Costs of Stay'!C:C,B82,'2-3. Travel Costs&amp;Costs of Stay'!H:H,$G$66,'2-3. Travel Costs&amp;Costs of Stay'!R:R,"&lt;&gt;Error")</f>
        <v>0</v>
      </c>
      <c r="H82" s="307"/>
      <c r="I82" s="306">
        <f>SUMIFS('2-3. Travel Costs&amp;Costs of Stay'!P:P,'2-3. Travel Costs&amp;Costs of Stay'!C:C,B82,'2-3. Travel Costs&amp;Costs of Stay'!H:H,$G$66,'2-3. Travel Costs&amp;Costs of Stay'!R:R,"&lt;&gt;Error")</f>
        <v>0</v>
      </c>
      <c r="J82" s="307"/>
      <c r="K82" s="160">
        <f t="shared" si="3"/>
        <v>0</v>
      </c>
      <c r="L82" s="161">
        <f t="shared" si="4"/>
        <v>0</v>
      </c>
    </row>
    <row r="83" spans="2:12" x14ac:dyDescent="0.35">
      <c r="B83" s="171" t="s">
        <v>21</v>
      </c>
      <c r="C83" s="306">
        <f>SUMIFS('2-3. Travel Costs&amp;Costs of Stay'!O:O,'2-3. Travel Costs&amp;Costs of Stay'!C:C,B83,'2-3. Travel Costs&amp;Costs of Stay'!H:H,$C$66,'2-3. Travel Costs&amp;Costs of Stay'!R:R,"&lt;&gt;Error")</f>
        <v>0</v>
      </c>
      <c r="D83" s="307"/>
      <c r="E83" s="306">
        <f>SUMIFS('2-3. Travel Costs&amp;Costs of Stay'!P:P,'2-3. Travel Costs&amp;Costs of Stay'!C:C,B83,'2-3. Travel Costs&amp;Costs of Stay'!H:H,$C$66,'2-3. Travel Costs&amp;Costs of Stay'!R:R,"&lt;&gt;Error")</f>
        <v>0</v>
      </c>
      <c r="F83" s="307"/>
      <c r="G83" s="306">
        <f>SUMIFS('2-3. Travel Costs&amp;Costs of Stay'!O:O,'2-3. Travel Costs&amp;Costs of Stay'!C:C,B83,'2-3. Travel Costs&amp;Costs of Stay'!H:H,$G$66,'2-3. Travel Costs&amp;Costs of Stay'!R:R,"&lt;&gt;Error")</f>
        <v>0</v>
      </c>
      <c r="H83" s="307"/>
      <c r="I83" s="306">
        <f>SUMIFS('2-3. Travel Costs&amp;Costs of Stay'!P:P,'2-3. Travel Costs&amp;Costs of Stay'!C:C,B83,'2-3. Travel Costs&amp;Costs of Stay'!H:H,$G$66,'2-3. Travel Costs&amp;Costs of Stay'!R:R,"&lt;&gt;Error")</f>
        <v>0</v>
      </c>
      <c r="J83" s="307"/>
      <c r="K83" s="160">
        <f t="shared" si="3"/>
        <v>0</v>
      </c>
      <c r="L83" s="161">
        <f t="shared" si="4"/>
        <v>0</v>
      </c>
    </row>
    <row r="84" spans="2:12" x14ac:dyDescent="0.35">
      <c r="B84" s="171" t="s">
        <v>22</v>
      </c>
      <c r="C84" s="306">
        <f>SUMIFS('2-3. Travel Costs&amp;Costs of Stay'!O:O,'2-3. Travel Costs&amp;Costs of Stay'!C:C,B84,'2-3. Travel Costs&amp;Costs of Stay'!H:H,$C$66,'2-3. Travel Costs&amp;Costs of Stay'!R:R,"&lt;&gt;Error")</f>
        <v>0</v>
      </c>
      <c r="D84" s="307"/>
      <c r="E84" s="306">
        <f>SUMIFS('2-3. Travel Costs&amp;Costs of Stay'!P:P,'2-3. Travel Costs&amp;Costs of Stay'!C:C,B84,'2-3. Travel Costs&amp;Costs of Stay'!H:H,$C$66,'2-3. Travel Costs&amp;Costs of Stay'!R:R,"&lt;&gt;Error")</f>
        <v>0</v>
      </c>
      <c r="F84" s="307"/>
      <c r="G84" s="306">
        <f>SUMIFS('2-3. Travel Costs&amp;Costs of Stay'!O:O,'2-3. Travel Costs&amp;Costs of Stay'!C:C,B84,'2-3. Travel Costs&amp;Costs of Stay'!H:H,$G$66,'2-3. Travel Costs&amp;Costs of Stay'!R:R,"&lt;&gt;Error")</f>
        <v>0</v>
      </c>
      <c r="H84" s="307"/>
      <c r="I84" s="306">
        <f>SUMIFS('2-3. Travel Costs&amp;Costs of Stay'!P:P,'2-3. Travel Costs&amp;Costs of Stay'!C:C,B84,'2-3. Travel Costs&amp;Costs of Stay'!H:H,$G$66,'2-3. Travel Costs&amp;Costs of Stay'!R:R,"&lt;&gt;Error")</f>
        <v>0</v>
      </c>
      <c r="J84" s="307"/>
      <c r="K84" s="160">
        <f t="shared" si="3"/>
        <v>0</v>
      </c>
      <c r="L84" s="161">
        <f t="shared" si="4"/>
        <v>0</v>
      </c>
    </row>
    <row r="85" spans="2:12" x14ac:dyDescent="0.35">
      <c r="B85" s="171" t="s">
        <v>23</v>
      </c>
      <c r="C85" s="306">
        <f>SUMIFS('2-3. Travel Costs&amp;Costs of Stay'!O:O,'2-3. Travel Costs&amp;Costs of Stay'!C:C,B85,'2-3. Travel Costs&amp;Costs of Stay'!H:H,$C$66,'2-3. Travel Costs&amp;Costs of Stay'!R:R,"&lt;&gt;Error")</f>
        <v>0</v>
      </c>
      <c r="D85" s="307"/>
      <c r="E85" s="306">
        <f>SUMIFS('2-3. Travel Costs&amp;Costs of Stay'!P:P,'2-3. Travel Costs&amp;Costs of Stay'!C:C,B85,'2-3. Travel Costs&amp;Costs of Stay'!H:H,$C$66,'2-3. Travel Costs&amp;Costs of Stay'!R:R,"&lt;&gt;Error")</f>
        <v>0</v>
      </c>
      <c r="F85" s="307"/>
      <c r="G85" s="306">
        <f>SUMIFS('2-3. Travel Costs&amp;Costs of Stay'!O:O,'2-3. Travel Costs&amp;Costs of Stay'!C:C,B85,'2-3. Travel Costs&amp;Costs of Stay'!H:H,$G$66,'2-3. Travel Costs&amp;Costs of Stay'!R:R,"&lt;&gt;Error")</f>
        <v>0</v>
      </c>
      <c r="H85" s="307"/>
      <c r="I85" s="306">
        <f>SUMIFS('2-3. Travel Costs&amp;Costs of Stay'!P:P,'2-3. Travel Costs&amp;Costs of Stay'!C:C,B85,'2-3. Travel Costs&amp;Costs of Stay'!H:H,$G$66,'2-3. Travel Costs&amp;Costs of Stay'!R:R,"&lt;&gt;Error")</f>
        <v>0</v>
      </c>
      <c r="J85" s="307"/>
      <c r="K85" s="160">
        <f t="shared" si="3"/>
        <v>0</v>
      </c>
      <c r="L85" s="161">
        <f t="shared" si="4"/>
        <v>0</v>
      </c>
    </row>
    <row r="86" spans="2:12" x14ac:dyDescent="0.35">
      <c r="B86" s="171" t="s">
        <v>24</v>
      </c>
      <c r="C86" s="306">
        <f>SUMIFS('2-3. Travel Costs&amp;Costs of Stay'!O:O,'2-3. Travel Costs&amp;Costs of Stay'!C:C,B86,'2-3. Travel Costs&amp;Costs of Stay'!H:H,$C$66,'2-3. Travel Costs&amp;Costs of Stay'!R:R,"&lt;&gt;Error")</f>
        <v>0</v>
      </c>
      <c r="D86" s="307"/>
      <c r="E86" s="306">
        <f>SUMIFS('2-3. Travel Costs&amp;Costs of Stay'!P:P,'2-3. Travel Costs&amp;Costs of Stay'!C:C,B86,'2-3. Travel Costs&amp;Costs of Stay'!H:H,$C$66,'2-3. Travel Costs&amp;Costs of Stay'!R:R,"&lt;&gt;Error")</f>
        <v>0</v>
      </c>
      <c r="F86" s="307"/>
      <c r="G86" s="306">
        <f>SUMIFS('2-3. Travel Costs&amp;Costs of Stay'!O:O,'2-3. Travel Costs&amp;Costs of Stay'!C:C,B86,'2-3. Travel Costs&amp;Costs of Stay'!H:H,$G$66,'2-3. Travel Costs&amp;Costs of Stay'!R:R,"&lt;&gt;Error")</f>
        <v>0</v>
      </c>
      <c r="H86" s="307"/>
      <c r="I86" s="306">
        <f>SUMIFS('2-3. Travel Costs&amp;Costs of Stay'!P:P,'2-3. Travel Costs&amp;Costs of Stay'!C:C,B86,'2-3. Travel Costs&amp;Costs of Stay'!H:H,$G$66,'2-3. Travel Costs&amp;Costs of Stay'!R:R,"&lt;&gt;Error")</f>
        <v>0</v>
      </c>
      <c r="J86" s="307"/>
      <c r="K86" s="160">
        <f t="shared" si="3"/>
        <v>0</v>
      </c>
      <c r="L86" s="161">
        <f t="shared" si="4"/>
        <v>0</v>
      </c>
    </row>
    <row r="87" spans="2:12" x14ac:dyDescent="0.35">
      <c r="B87" s="171" t="s">
        <v>25</v>
      </c>
      <c r="C87" s="306">
        <f>SUMIFS('2-3. Travel Costs&amp;Costs of Stay'!O:O,'2-3. Travel Costs&amp;Costs of Stay'!C:C,B87,'2-3. Travel Costs&amp;Costs of Stay'!H:H,$C$66,'2-3. Travel Costs&amp;Costs of Stay'!R:R,"&lt;&gt;Error")</f>
        <v>0</v>
      </c>
      <c r="D87" s="307"/>
      <c r="E87" s="306">
        <f>SUMIFS('2-3. Travel Costs&amp;Costs of Stay'!P:P,'2-3. Travel Costs&amp;Costs of Stay'!C:C,B87,'2-3. Travel Costs&amp;Costs of Stay'!H:H,$C$66,'2-3. Travel Costs&amp;Costs of Stay'!R:R,"&lt;&gt;Error")</f>
        <v>0</v>
      </c>
      <c r="F87" s="307"/>
      <c r="G87" s="306">
        <f>SUMIFS('2-3. Travel Costs&amp;Costs of Stay'!O:O,'2-3. Travel Costs&amp;Costs of Stay'!C:C,B87,'2-3. Travel Costs&amp;Costs of Stay'!H:H,$G$66,'2-3. Travel Costs&amp;Costs of Stay'!R:R,"&lt;&gt;Error")</f>
        <v>0</v>
      </c>
      <c r="H87" s="307"/>
      <c r="I87" s="306">
        <f>SUMIFS('2-3. Travel Costs&amp;Costs of Stay'!P:P,'2-3. Travel Costs&amp;Costs of Stay'!C:C,B87,'2-3. Travel Costs&amp;Costs of Stay'!H:H,$G$66,'2-3. Travel Costs&amp;Costs of Stay'!R:R,"&lt;&gt;Error")</f>
        <v>0</v>
      </c>
      <c r="J87" s="307"/>
      <c r="K87" s="160">
        <f t="shared" si="3"/>
        <v>0</v>
      </c>
      <c r="L87" s="161">
        <f t="shared" si="4"/>
        <v>0</v>
      </c>
    </row>
    <row r="88" spans="2:12" x14ac:dyDescent="0.35">
      <c r="B88" s="171" t="s">
        <v>109</v>
      </c>
      <c r="C88" s="306">
        <f>SUMIFS('2-3. Travel Costs&amp;Costs of Stay'!O:O,'2-3. Travel Costs&amp;Costs of Stay'!C:C,B88,'2-3. Travel Costs&amp;Costs of Stay'!H:H,$C$66,'2-3. Travel Costs&amp;Costs of Stay'!R:R,"&lt;&gt;Error")</f>
        <v>0</v>
      </c>
      <c r="D88" s="307"/>
      <c r="E88" s="306">
        <f>SUMIFS('2-3. Travel Costs&amp;Costs of Stay'!P:P,'2-3. Travel Costs&amp;Costs of Stay'!C:C,B88,'2-3. Travel Costs&amp;Costs of Stay'!H:H,$C$66,'2-3. Travel Costs&amp;Costs of Stay'!R:R,"&lt;&gt;Error")</f>
        <v>0</v>
      </c>
      <c r="F88" s="307"/>
      <c r="G88" s="306">
        <f>SUMIFS('2-3. Travel Costs&amp;Costs of Stay'!O:O,'2-3. Travel Costs&amp;Costs of Stay'!C:C,B88,'2-3. Travel Costs&amp;Costs of Stay'!H:H,$G$66,'2-3. Travel Costs&amp;Costs of Stay'!R:R,"&lt;&gt;Error")</f>
        <v>0</v>
      </c>
      <c r="H88" s="307"/>
      <c r="I88" s="306">
        <f>SUMIFS('2-3. Travel Costs&amp;Costs of Stay'!P:P,'2-3. Travel Costs&amp;Costs of Stay'!C:C,B88,'2-3. Travel Costs&amp;Costs of Stay'!H:H,$G$66,'2-3. Travel Costs&amp;Costs of Stay'!R:R,"&lt;&gt;Error")</f>
        <v>0</v>
      </c>
      <c r="J88" s="307"/>
      <c r="K88" s="160">
        <f t="shared" si="3"/>
        <v>0</v>
      </c>
      <c r="L88" s="161">
        <f t="shared" si="4"/>
        <v>0</v>
      </c>
    </row>
    <row r="89" spans="2:12" x14ac:dyDescent="0.35">
      <c r="B89" s="171" t="s">
        <v>110</v>
      </c>
      <c r="C89" s="306">
        <f>SUMIFS('2-3. Travel Costs&amp;Costs of Stay'!O:O,'2-3. Travel Costs&amp;Costs of Stay'!C:C,B89,'2-3. Travel Costs&amp;Costs of Stay'!H:H,$C$66,'2-3. Travel Costs&amp;Costs of Stay'!R:R,"&lt;&gt;Error")</f>
        <v>0</v>
      </c>
      <c r="D89" s="307"/>
      <c r="E89" s="306">
        <f>SUMIFS('2-3. Travel Costs&amp;Costs of Stay'!P:P,'2-3. Travel Costs&amp;Costs of Stay'!C:C,B89,'2-3. Travel Costs&amp;Costs of Stay'!H:H,$C$66,'2-3. Travel Costs&amp;Costs of Stay'!R:R,"&lt;&gt;Error")</f>
        <v>0</v>
      </c>
      <c r="F89" s="307"/>
      <c r="G89" s="306">
        <f>SUMIFS('2-3. Travel Costs&amp;Costs of Stay'!O:O,'2-3. Travel Costs&amp;Costs of Stay'!C:C,B89,'2-3. Travel Costs&amp;Costs of Stay'!H:H,$G$66,'2-3. Travel Costs&amp;Costs of Stay'!R:R,"&lt;&gt;Error")</f>
        <v>0</v>
      </c>
      <c r="H89" s="307"/>
      <c r="I89" s="306">
        <f>SUMIFS('2-3. Travel Costs&amp;Costs of Stay'!P:P,'2-3. Travel Costs&amp;Costs of Stay'!C:C,B89,'2-3. Travel Costs&amp;Costs of Stay'!H:H,$G$66,'2-3. Travel Costs&amp;Costs of Stay'!R:R,"&lt;&gt;Error")</f>
        <v>0</v>
      </c>
      <c r="J89" s="307"/>
      <c r="K89" s="160">
        <f t="shared" si="3"/>
        <v>0</v>
      </c>
      <c r="L89" s="161">
        <f t="shared" si="4"/>
        <v>0</v>
      </c>
    </row>
    <row r="90" spans="2:12" x14ac:dyDescent="0.35">
      <c r="B90" s="171" t="s">
        <v>111</v>
      </c>
      <c r="C90" s="306">
        <f>SUMIFS('2-3. Travel Costs&amp;Costs of Stay'!O:O,'2-3. Travel Costs&amp;Costs of Stay'!C:C,B90,'2-3. Travel Costs&amp;Costs of Stay'!H:H,$C$66,'2-3. Travel Costs&amp;Costs of Stay'!R:R,"&lt;&gt;Error")</f>
        <v>0</v>
      </c>
      <c r="D90" s="307"/>
      <c r="E90" s="306">
        <f>SUMIFS('2-3. Travel Costs&amp;Costs of Stay'!P:P,'2-3. Travel Costs&amp;Costs of Stay'!C:C,B90,'2-3. Travel Costs&amp;Costs of Stay'!H:H,$C$66,'2-3. Travel Costs&amp;Costs of Stay'!R:R,"&lt;&gt;Error")</f>
        <v>0</v>
      </c>
      <c r="F90" s="307"/>
      <c r="G90" s="306">
        <f>SUMIFS('2-3. Travel Costs&amp;Costs of Stay'!O:O,'2-3. Travel Costs&amp;Costs of Stay'!C:C,B90,'2-3. Travel Costs&amp;Costs of Stay'!H:H,$G$66,'2-3. Travel Costs&amp;Costs of Stay'!R:R,"&lt;&gt;Error")</f>
        <v>0</v>
      </c>
      <c r="H90" s="307"/>
      <c r="I90" s="306">
        <f>SUMIFS('2-3. Travel Costs&amp;Costs of Stay'!P:P,'2-3. Travel Costs&amp;Costs of Stay'!C:C,B90,'2-3. Travel Costs&amp;Costs of Stay'!H:H,$G$66,'2-3. Travel Costs&amp;Costs of Stay'!R:R,"&lt;&gt;Error")</f>
        <v>0</v>
      </c>
      <c r="J90" s="307"/>
      <c r="K90" s="160">
        <f t="shared" si="3"/>
        <v>0</v>
      </c>
      <c r="L90" s="161">
        <f t="shared" si="4"/>
        <v>0</v>
      </c>
    </row>
    <row r="91" spans="2:12" x14ac:dyDescent="0.35">
      <c r="B91" s="171" t="s">
        <v>112</v>
      </c>
      <c r="C91" s="306">
        <f>SUMIFS('2-3. Travel Costs&amp;Costs of Stay'!O:O,'2-3. Travel Costs&amp;Costs of Stay'!C:C,B91,'2-3. Travel Costs&amp;Costs of Stay'!H:H,$C$66,'2-3. Travel Costs&amp;Costs of Stay'!R:R,"&lt;&gt;Error")</f>
        <v>0</v>
      </c>
      <c r="D91" s="307"/>
      <c r="E91" s="306">
        <f>SUMIFS('2-3. Travel Costs&amp;Costs of Stay'!P:P,'2-3. Travel Costs&amp;Costs of Stay'!C:C,B91,'2-3. Travel Costs&amp;Costs of Stay'!H:H,$C$66,'2-3. Travel Costs&amp;Costs of Stay'!R:R,"&lt;&gt;Error")</f>
        <v>0</v>
      </c>
      <c r="F91" s="307"/>
      <c r="G91" s="306">
        <f>SUMIFS('2-3. Travel Costs&amp;Costs of Stay'!O:O,'2-3. Travel Costs&amp;Costs of Stay'!C:C,B91,'2-3. Travel Costs&amp;Costs of Stay'!H:H,$G$66,'2-3. Travel Costs&amp;Costs of Stay'!R:R,"&lt;&gt;Error")</f>
        <v>0</v>
      </c>
      <c r="H91" s="307"/>
      <c r="I91" s="306">
        <f>SUMIFS('2-3. Travel Costs&amp;Costs of Stay'!P:P,'2-3. Travel Costs&amp;Costs of Stay'!C:C,B91,'2-3. Travel Costs&amp;Costs of Stay'!H:H,$G$66,'2-3. Travel Costs&amp;Costs of Stay'!R:R,"&lt;&gt;Error")</f>
        <v>0</v>
      </c>
      <c r="J91" s="307"/>
      <c r="K91" s="160">
        <f t="shared" si="3"/>
        <v>0</v>
      </c>
      <c r="L91" s="161">
        <f t="shared" si="4"/>
        <v>0</v>
      </c>
    </row>
    <row r="92" spans="2:12" x14ac:dyDescent="0.35">
      <c r="B92" s="171" t="s">
        <v>113</v>
      </c>
      <c r="C92" s="306">
        <f>SUMIFS('2-3. Travel Costs&amp;Costs of Stay'!O:O,'2-3. Travel Costs&amp;Costs of Stay'!C:C,B92,'2-3. Travel Costs&amp;Costs of Stay'!H:H,$C$66,'2-3. Travel Costs&amp;Costs of Stay'!R:R,"&lt;&gt;Error")</f>
        <v>0</v>
      </c>
      <c r="D92" s="307"/>
      <c r="E92" s="306">
        <f>SUMIFS('2-3. Travel Costs&amp;Costs of Stay'!P:P,'2-3. Travel Costs&amp;Costs of Stay'!C:C,B92,'2-3. Travel Costs&amp;Costs of Stay'!H:H,$C$66,'2-3. Travel Costs&amp;Costs of Stay'!R:R,"&lt;&gt;Error")</f>
        <v>0</v>
      </c>
      <c r="F92" s="307"/>
      <c r="G92" s="306">
        <f>SUMIFS('2-3. Travel Costs&amp;Costs of Stay'!O:O,'2-3. Travel Costs&amp;Costs of Stay'!C:C,B92,'2-3. Travel Costs&amp;Costs of Stay'!H:H,$G$66,'2-3. Travel Costs&amp;Costs of Stay'!R:R,"&lt;&gt;Error")</f>
        <v>0</v>
      </c>
      <c r="H92" s="307"/>
      <c r="I92" s="306">
        <f>SUMIFS('2-3. Travel Costs&amp;Costs of Stay'!P:P,'2-3. Travel Costs&amp;Costs of Stay'!C:C,B92,'2-3. Travel Costs&amp;Costs of Stay'!H:H,$G$66,'2-3. Travel Costs&amp;Costs of Stay'!R:R,"&lt;&gt;Error")</f>
        <v>0</v>
      </c>
      <c r="J92" s="307"/>
      <c r="K92" s="160">
        <f t="shared" si="3"/>
        <v>0</v>
      </c>
      <c r="L92" s="161">
        <f t="shared" si="4"/>
        <v>0</v>
      </c>
    </row>
    <row r="93" spans="2:12" x14ac:dyDescent="0.35">
      <c r="B93" s="171" t="s">
        <v>114</v>
      </c>
      <c r="C93" s="306">
        <f>SUMIFS('2-3. Travel Costs&amp;Costs of Stay'!O:O,'2-3. Travel Costs&amp;Costs of Stay'!C:C,B93,'2-3. Travel Costs&amp;Costs of Stay'!H:H,$C$66,'2-3. Travel Costs&amp;Costs of Stay'!R:R,"&lt;&gt;Error")</f>
        <v>0</v>
      </c>
      <c r="D93" s="307"/>
      <c r="E93" s="306">
        <f>SUMIFS('2-3. Travel Costs&amp;Costs of Stay'!P:P,'2-3. Travel Costs&amp;Costs of Stay'!C:C,B93,'2-3. Travel Costs&amp;Costs of Stay'!H:H,$C$66,'2-3. Travel Costs&amp;Costs of Stay'!R:R,"&lt;&gt;Error")</f>
        <v>0</v>
      </c>
      <c r="F93" s="307"/>
      <c r="G93" s="306">
        <f>SUMIFS('2-3. Travel Costs&amp;Costs of Stay'!O:O,'2-3. Travel Costs&amp;Costs of Stay'!C:C,B93,'2-3. Travel Costs&amp;Costs of Stay'!H:H,$G$66,'2-3. Travel Costs&amp;Costs of Stay'!R:R,"&lt;&gt;Error")</f>
        <v>0</v>
      </c>
      <c r="H93" s="307"/>
      <c r="I93" s="306">
        <f>SUMIFS('2-3. Travel Costs&amp;Costs of Stay'!P:P,'2-3. Travel Costs&amp;Costs of Stay'!C:C,B93,'2-3. Travel Costs&amp;Costs of Stay'!H:H,$G$66,'2-3. Travel Costs&amp;Costs of Stay'!R:R,"&lt;&gt;Error")</f>
        <v>0</v>
      </c>
      <c r="J93" s="307"/>
      <c r="K93" s="160">
        <f t="shared" si="3"/>
        <v>0</v>
      </c>
      <c r="L93" s="161">
        <f t="shared" si="4"/>
        <v>0</v>
      </c>
    </row>
    <row r="94" spans="2:12" x14ac:dyDescent="0.35">
      <c r="B94" s="171" t="s">
        <v>115</v>
      </c>
      <c r="C94" s="306">
        <f>SUMIFS('2-3. Travel Costs&amp;Costs of Stay'!O:O,'2-3. Travel Costs&amp;Costs of Stay'!C:C,B94,'2-3. Travel Costs&amp;Costs of Stay'!H:H,$C$66,'2-3. Travel Costs&amp;Costs of Stay'!R:R,"&lt;&gt;Error")</f>
        <v>0</v>
      </c>
      <c r="D94" s="307"/>
      <c r="E94" s="306">
        <f>SUMIFS('2-3. Travel Costs&amp;Costs of Stay'!P:P,'2-3. Travel Costs&amp;Costs of Stay'!C:C,B94,'2-3. Travel Costs&amp;Costs of Stay'!H:H,$C$66,'2-3. Travel Costs&amp;Costs of Stay'!R:R,"&lt;&gt;Error")</f>
        <v>0</v>
      </c>
      <c r="F94" s="307"/>
      <c r="G94" s="306">
        <f>SUMIFS('2-3. Travel Costs&amp;Costs of Stay'!O:O,'2-3. Travel Costs&amp;Costs of Stay'!C:C,B94,'2-3. Travel Costs&amp;Costs of Stay'!H:H,$G$66,'2-3. Travel Costs&amp;Costs of Stay'!R:R,"&lt;&gt;Error")</f>
        <v>0</v>
      </c>
      <c r="H94" s="307"/>
      <c r="I94" s="306">
        <f>SUMIFS('2-3. Travel Costs&amp;Costs of Stay'!P:P,'2-3. Travel Costs&amp;Costs of Stay'!C:C,B94,'2-3. Travel Costs&amp;Costs of Stay'!H:H,$G$66,'2-3. Travel Costs&amp;Costs of Stay'!R:R,"&lt;&gt;Error")</f>
        <v>0</v>
      </c>
      <c r="J94" s="307"/>
      <c r="K94" s="160">
        <f t="shared" si="3"/>
        <v>0</v>
      </c>
      <c r="L94" s="161">
        <f t="shared" si="4"/>
        <v>0</v>
      </c>
    </row>
    <row r="95" spans="2:12" x14ac:dyDescent="0.35">
      <c r="B95" s="171" t="s">
        <v>116</v>
      </c>
      <c r="C95" s="306">
        <f>SUMIFS('2-3. Travel Costs&amp;Costs of Stay'!O:O,'2-3. Travel Costs&amp;Costs of Stay'!C:C,B95,'2-3. Travel Costs&amp;Costs of Stay'!H:H,$C$66,'2-3. Travel Costs&amp;Costs of Stay'!R:R,"&lt;&gt;Error")</f>
        <v>0</v>
      </c>
      <c r="D95" s="307"/>
      <c r="E95" s="306">
        <f>SUMIFS('2-3. Travel Costs&amp;Costs of Stay'!P:P,'2-3. Travel Costs&amp;Costs of Stay'!C:C,B95,'2-3. Travel Costs&amp;Costs of Stay'!H:H,$C$66,'2-3. Travel Costs&amp;Costs of Stay'!R:R,"&lt;&gt;Error")</f>
        <v>0</v>
      </c>
      <c r="F95" s="307"/>
      <c r="G95" s="306">
        <f>SUMIFS('2-3. Travel Costs&amp;Costs of Stay'!O:O,'2-3. Travel Costs&amp;Costs of Stay'!C:C,B95,'2-3. Travel Costs&amp;Costs of Stay'!H:H,$G$66,'2-3. Travel Costs&amp;Costs of Stay'!R:R,"&lt;&gt;Error")</f>
        <v>0</v>
      </c>
      <c r="H95" s="307"/>
      <c r="I95" s="306">
        <f>SUMIFS('2-3. Travel Costs&amp;Costs of Stay'!P:P,'2-3. Travel Costs&amp;Costs of Stay'!C:C,B95,'2-3. Travel Costs&amp;Costs of Stay'!H:H,$G$66,'2-3. Travel Costs&amp;Costs of Stay'!R:R,"&lt;&gt;Error")</f>
        <v>0</v>
      </c>
      <c r="J95" s="307"/>
      <c r="K95" s="160">
        <f t="shared" si="3"/>
        <v>0</v>
      </c>
      <c r="L95" s="161">
        <f t="shared" si="4"/>
        <v>0</v>
      </c>
    </row>
    <row r="96" spans="2:12" x14ac:dyDescent="0.35">
      <c r="B96" s="171" t="s">
        <v>117</v>
      </c>
      <c r="C96" s="306">
        <f>SUMIFS('2-3. Travel Costs&amp;Costs of Stay'!O:O,'2-3. Travel Costs&amp;Costs of Stay'!C:C,B96,'2-3. Travel Costs&amp;Costs of Stay'!H:H,$C$66,'2-3. Travel Costs&amp;Costs of Stay'!R:R,"&lt;&gt;Error")</f>
        <v>0</v>
      </c>
      <c r="D96" s="307"/>
      <c r="E96" s="306">
        <f>SUMIFS('2-3. Travel Costs&amp;Costs of Stay'!P:P,'2-3. Travel Costs&amp;Costs of Stay'!C:C,B96,'2-3. Travel Costs&amp;Costs of Stay'!H:H,$C$66,'2-3. Travel Costs&amp;Costs of Stay'!R:R,"&lt;&gt;Error")</f>
        <v>0</v>
      </c>
      <c r="F96" s="307"/>
      <c r="G96" s="306">
        <f>SUMIFS('2-3. Travel Costs&amp;Costs of Stay'!O:O,'2-3. Travel Costs&amp;Costs of Stay'!C:C,B96,'2-3. Travel Costs&amp;Costs of Stay'!H:H,$G$66,'2-3. Travel Costs&amp;Costs of Stay'!R:R,"&lt;&gt;Error")</f>
        <v>0</v>
      </c>
      <c r="H96" s="307"/>
      <c r="I96" s="306">
        <f>SUMIFS('2-3. Travel Costs&amp;Costs of Stay'!P:P,'2-3. Travel Costs&amp;Costs of Stay'!C:C,B96,'2-3. Travel Costs&amp;Costs of Stay'!H:H,$G$66,'2-3. Travel Costs&amp;Costs of Stay'!R:R,"&lt;&gt;Error")</f>
        <v>0</v>
      </c>
      <c r="J96" s="307"/>
      <c r="K96" s="160">
        <f t="shared" si="3"/>
        <v>0</v>
      </c>
      <c r="L96" s="161">
        <f t="shared" si="4"/>
        <v>0</v>
      </c>
    </row>
    <row r="97" spans="2:12" x14ac:dyDescent="0.35">
      <c r="B97" s="171" t="s">
        <v>118</v>
      </c>
      <c r="C97" s="306">
        <f>SUMIFS('2-3. Travel Costs&amp;Costs of Stay'!O:O,'2-3. Travel Costs&amp;Costs of Stay'!C:C,B97,'2-3. Travel Costs&amp;Costs of Stay'!H:H,$C$66,'2-3. Travel Costs&amp;Costs of Stay'!R:R,"&lt;&gt;Error")</f>
        <v>0</v>
      </c>
      <c r="D97" s="307"/>
      <c r="E97" s="306">
        <f>SUMIFS('2-3. Travel Costs&amp;Costs of Stay'!P:P,'2-3. Travel Costs&amp;Costs of Stay'!C:C,B97,'2-3. Travel Costs&amp;Costs of Stay'!H:H,$C$66,'2-3. Travel Costs&amp;Costs of Stay'!R:R,"&lt;&gt;Error")</f>
        <v>0</v>
      </c>
      <c r="F97" s="307"/>
      <c r="G97" s="306">
        <f>SUMIFS('2-3. Travel Costs&amp;Costs of Stay'!O:O,'2-3. Travel Costs&amp;Costs of Stay'!C:C,B97,'2-3. Travel Costs&amp;Costs of Stay'!H:H,$G$66,'2-3. Travel Costs&amp;Costs of Stay'!R:R,"&lt;&gt;Error")</f>
        <v>0</v>
      </c>
      <c r="H97" s="307"/>
      <c r="I97" s="306">
        <f>SUMIFS('2-3. Travel Costs&amp;Costs of Stay'!P:P,'2-3. Travel Costs&amp;Costs of Stay'!C:C,B97,'2-3. Travel Costs&amp;Costs of Stay'!H:H,$G$66,'2-3. Travel Costs&amp;Costs of Stay'!R:R,"&lt;&gt;Error")</f>
        <v>0</v>
      </c>
      <c r="J97" s="307"/>
      <c r="K97" s="160">
        <f t="shared" si="3"/>
        <v>0</v>
      </c>
      <c r="L97" s="161">
        <f t="shared" si="4"/>
        <v>0</v>
      </c>
    </row>
    <row r="98" spans="2:12" x14ac:dyDescent="0.35">
      <c r="B98" s="171" t="s">
        <v>119</v>
      </c>
      <c r="C98" s="306">
        <f>SUMIFS('2-3. Travel Costs&amp;Costs of Stay'!O:O,'2-3. Travel Costs&amp;Costs of Stay'!C:C,B98,'2-3. Travel Costs&amp;Costs of Stay'!H:H,$C$66,'2-3. Travel Costs&amp;Costs of Stay'!R:R,"&lt;&gt;Error")</f>
        <v>0</v>
      </c>
      <c r="D98" s="307"/>
      <c r="E98" s="306">
        <f>SUMIFS('2-3. Travel Costs&amp;Costs of Stay'!P:P,'2-3. Travel Costs&amp;Costs of Stay'!C:C,B98,'2-3. Travel Costs&amp;Costs of Stay'!H:H,$C$66,'2-3. Travel Costs&amp;Costs of Stay'!R:R,"&lt;&gt;Error")</f>
        <v>0</v>
      </c>
      <c r="F98" s="307"/>
      <c r="G98" s="306">
        <f>SUMIFS('2-3. Travel Costs&amp;Costs of Stay'!O:O,'2-3. Travel Costs&amp;Costs of Stay'!C:C,B98,'2-3. Travel Costs&amp;Costs of Stay'!H:H,$G$66,'2-3. Travel Costs&amp;Costs of Stay'!R:R,"&lt;&gt;Error")</f>
        <v>0</v>
      </c>
      <c r="H98" s="307"/>
      <c r="I98" s="306">
        <f>SUMIFS('2-3. Travel Costs&amp;Costs of Stay'!P:P,'2-3. Travel Costs&amp;Costs of Stay'!C:C,B98,'2-3. Travel Costs&amp;Costs of Stay'!H:H,$G$66,'2-3. Travel Costs&amp;Costs of Stay'!R:R,"&lt;&gt;Error")</f>
        <v>0</v>
      </c>
      <c r="J98" s="307"/>
      <c r="K98" s="160">
        <f t="shared" si="3"/>
        <v>0</v>
      </c>
      <c r="L98" s="161">
        <f t="shared" si="4"/>
        <v>0</v>
      </c>
    </row>
    <row r="99" spans="2:12" x14ac:dyDescent="0.35">
      <c r="B99" s="171" t="s">
        <v>120</v>
      </c>
      <c r="C99" s="306">
        <f>SUMIFS('2-3. Travel Costs&amp;Costs of Stay'!O:O,'2-3. Travel Costs&amp;Costs of Stay'!C:C,B99,'2-3. Travel Costs&amp;Costs of Stay'!H:H,$C$66,'2-3. Travel Costs&amp;Costs of Stay'!R:R,"&lt;&gt;Error")</f>
        <v>0</v>
      </c>
      <c r="D99" s="307"/>
      <c r="E99" s="306">
        <f>SUMIFS('2-3. Travel Costs&amp;Costs of Stay'!P:P,'2-3. Travel Costs&amp;Costs of Stay'!C:C,B99,'2-3. Travel Costs&amp;Costs of Stay'!H:H,$C$66,'2-3. Travel Costs&amp;Costs of Stay'!R:R,"&lt;&gt;Error")</f>
        <v>0</v>
      </c>
      <c r="F99" s="307"/>
      <c r="G99" s="306">
        <f>SUMIFS('2-3. Travel Costs&amp;Costs of Stay'!O:O,'2-3. Travel Costs&amp;Costs of Stay'!C:C,B99,'2-3. Travel Costs&amp;Costs of Stay'!H:H,$G$66,'2-3. Travel Costs&amp;Costs of Stay'!R:R,"&lt;&gt;Error")</f>
        <v>0</v>
      </c>
      <c r="H99" s="307"/>
      <c r="I99" s="306">
        <f>SUMIFS('2-3. Travel Costs&amp;Costs of Stay'!P:P,'2-3. Travel Costs&amp;Costs of Stay'!C:C,B99,'2-3. Travel Costs&amp;Costs of Stay'!H:H,$G$66,'2-3. Travel Costs&amp;Costs of Stay'!R:R,"&lt;&gt;Error")</f>
        <v>0</v>
      </c>
      <c r="J99" s="307"/>
      <c r="K99" s="160">
        <f t="shared" si="3"/>
        <v>0</v>
      </c>
      <c r="L99" s="161">
        <f t="shared" si="4"/>
        <v>0</v>
      </c>
    </row>
    <row r="100" spans="2:12" x14ac:dyDescent="0.35">
      <c r="B100" s="171" t="s">
        <v>121</v>
      </c>
      <c r="C100" s="306">
        <f>SUMIFS('2-3. Travel Costs&amp;Costs of Stay'!O:O,'2-3. Travel Costs&amp;Costs of Stay'!C:C,B100,'2-3. Travel Costs&amp;Costs of Stay'!H:H,$C$66,'2-3. Travel Costs&amp;Costs of Stay'!R:R,"&lt;&gt;Error")</f>
        <v>0</v>
      </c>
      <c r="D100" s="307"/>
      <c r="E100" s="306">
        <f>SUMIFS('2-3. Travel Costs&amp;Costs of Stay'!P:P,'2-3. Travel Costs&amp;Costs of Stay'!C:C,B100,'2-3. Travel Costs&amp;Costs of Stay'!H:H,$C$66,'2-3. Travel Costs&amp;Costs of Stay'!R:R,"&lt;&gt;Error")</f>
        <v>0</v>
      </c>
      <c r="F100" s="307"/>
      <c r="G100" s="306">
        <f>SUMIFS('2-3. Travel Costs&amp;Costs of Stay'!O:O,'2-3. Travel Costs&amp;Costs of Stay'!C:C,B100,'2-3. Travel Costs&amp;Costs of Stay'!H:H,$G$66,'2-3. Travel Costs&amp;Costs of Stay'!R:R,"&lt;&gt;Error")</f>
        <v>0</v>
      </c>
      <c r="H100" s="307"/>
      <c r="I100" s="306">
        <f>SUMIFS('2-3. Travel Costs&amp;Costs of Stay'!P:P,'2-3. Travel Costs&amp;Costs of Stay'!C:C,B100,'2-3. Travel Costs&amp;Costs of Stay'!H:H,$G$66,'2-3. Travel Costs&amp;Costs of Stay'!R:R,"&lt;&gt;Error")</f>
        <v>0</v>
      </c>
      <c r="J100" s="307"/>
      <c r="K100" s="160">
        <f t="shared" si="3"/>
        <v>0</v>
      </c>
      <c r="L100" s="161">
        <f t="shared" si="4"/>
        <v>0</v>
      </c>
    </row>
    <row r="101" spans="2:12" x14ac:dyDescent="0.35">
      <c r="B101" s="171" t="s">
        <v>122</v>
      </c>
      <c r="C101" s="306">
        <f>SUMIFS('2-3. Travel Costs&amp;Costs of Stay'!O:O,'2-3. Travel Costs&amp;Costs of Stay'!C:C,B101,'2-3. Travel Costs&amp;Costs of Stay'!H:H,$C$66,'2-3. Travel Costs&amp;Costs of Stay'!R:R,"&lt;&gt;Error")</f>
        <v>0</v>
      </c>
      <c r="D101" s="307"/>
      <c r="E101" s="306">
        <f>SUMIFS('2-3. Travel Costs&amp;Costs of Stay'!P:P,'2-3. Travel Costs&amp;Costs of Stay'!C:C,B101,'2-3. Travel Costs&amp;Costs of Stay'!H:H,$C$66,'2-3. Travel Costs&amp;Costs of Stay'!R:R,"&lt;&gt;Error")</f>
        <v>0</v>
      </c>
      <c r="F101" s="307"/>
      <c r="G101" s="306">
        <f>SUMIFS('2-3. Travel Costs&amp;Costs of Stay'!O:O,'2-3. Travel Costs&amp;Costs of Stay'!C:C,B101,'2-3. Travel Costs&amp;Costs of Stay'!H:H,$G$66,'2-3. Travel Costs&amp;Costs of Stay'!R:R,"&lt;&gt;Error")</f>
        <v>0</v>
      </c>
      <c r="H101" s="307"/>
      <c r="I101" s="306">
        <f>SUMIFS('2-3. Travel Costs&amp;Costs of Stay'!P:P,'2-3. Travel Costs&amp;Costs of Stay'!C:C,B101,'2-3. Travel Costs&amp;Costs of Stay'!H:H,$G$66,'2-3. Travel Costs&amp;Costs of Stay'!R:R,"&lt;&gt;Error")</f>
        <v>0</v>
      </c>
      <c r="J101" s="307"/>
      <c r="K101" s="160">
        <f t="shared" si="3"/>
        <v>0</v>
      </c>
      <c r="L101" s="161">
        <f t="shared" si="4"/>
        <v>0</v>
      </c>
    </row>
    <row r="102" spans="2:12" x14ac:dyDescent="0.35">
      <c r="B102" s="171" t="s">
        <v>123</v>
      </c>
      <c r="C102" s="306">
        <f>SUMIFS('2-3. Travel Costs&amp;Costs of Stay'!O:O,'2-3. Travel Costs&amp;Costs of Stay'!C:C,B102,'2-3. Travel Costs&amp;Costs of Stay'!H:H,$C$66,'2-3. Travel Costs&amp;Costs of Stay'!R:R,"&lt;&gt;Error")</f>
        <v>0</v>
      </c>
      <c r="D102" s="307"/>
      <c r="E102" s="306">
        <f>SUMIFS('2-3. Travel Costs&amp;Costs of Stay'!P:P,'2-3. Travel Costs&amp;Costs of Stay'!C:C,B102,'2-3. Travel Costs&amp;Costs of Stay'!H:H,$C$66,'2-3. Travel Costs&amp;Costs of Stay'!R:R,"&lt;&gt;Error")</f>
        <v>0</v>
      </c>
      <c r="F102" s="307"/>
      <c r="G102" s="306">
        <f>SUMIFS('2-3. Travel Costs&amp;Costs of Stay'!O:O,'2-3. Travel Costs&amp;Costs of Stay'!C:C,B102,'2-3. Travel Costs&amp;Costs of Stay'!H:H,$G$66,'2-3. Travel Costs&amp;Costs of Stay'!R:R,"&lt;&gt;Error")</f>
        <v>0</v>
      </c>
      <c r="H102" s="307"/>
      <c r="I102" s="306">
        <f>SUMIFS('2-3. Travel Costs&amp;Costs of Stay'!P:P,'2-3. Travel Costs&amp;Costs of Stay'!C:C,B102,'2-3. Travel Costs&amp;Costs of Stay'!H:H,$G$66,'2-3. Travel Costs&amp;Costs of Stay'!R:R,"&lt;&gt;Error")</f>
        <v>0</v>
      </c>
      <c r="J102" s="307"/>
      <c r="K102" s="160">
        <f t="shared" si="3"/>
        <v>0</v>
      </c>
      <c r="L102" s="161">
        <f t="shared" si="4"/>
        <v>0</v>
      </c>
    </row>
    <row r="103" spans="2:12" x14ac:dyDescent="0.35">
      <c r="B103" s="171" t="s">
        <v>124</v>
      </c>
      <c r="C103" s="306">
        <f>SUMIFS('2-3. Travel Costs&amp;Costs of Stay'!O:O,'2-3. Travel Costs&amp;Costs of Stay'!C:C,B103,'2-3. Travel Costs&amp;Costs of Stay'!H:H,$C$66,'2-3. Travel Costs&amp;Costs of Stay'!R:R,"&lt;&gt;Error")</f>
        <v>0</v>
      </c>
      <c r="D103" s="307"/>
      <c r="E103" s="306">
        <f>SUMIFS('2-3. Travel Costs&amp;Costs of Stay'!P:P,'2-3. Travel Costs&amp;Costs of Stay'!C:C,B103,'2-3. Travel Costs&amp;Costs of Stay'!H:H,$C$66,'2-3. Travel Costs&amp;Costs of Stay'!R:R,"&lt;&gt;Error")</f>
        <v>0</v>
      </c>
      <c r="F103" s="307"/>
      <c r="G103" s="306">
        <f>SUMIFS('2-3. Travel Costs&amp;Costs of Stay'!O:O,'2-3. Travel Costs&amp;Costs of Stay'!C:C,B103,'2-3. Travel Costs&amp;Costs of Stay'!H:H,$G$66,'2-3. Travel Costs&amp;Costs of Stay'!R:R,"&lt;&gt;Error")</f>
        <v>0</v>
      </c>
      <c r="H103" s="307"/>
      <c r="I103" s="306">
        <f>SUMIFS('2-3. Travel Costs&amp;Costs of Stay'!P:P,'2-3. Travel Costs&amp;Costs of Stay'!C:C,B103,'2-3. Travel Costs&amp;Costs of Stay'!H:H,$G$66,'2-3. Travel Costs&amp;Costs of Stay'!R:R,"&lt;&gt;Error")</f>
        <v>0</v>
      </c>
      <c r="J103" s="307"/>
      <c r="K103" s="160">
        <f t="shared" si="3"/>
        <v>0</v>
      </c>
      <c r="L103" s="161">
        <f t="shared" si="4"/>
        <v>0</v>
      </c>
    </row>
    <row r="104" spans="2:12" x14ac:dyDescent="0.35">
      <c r="B104" s="171" t="s">
        <v>125</v>
      </c>
      <c r="C104" s="306">
        <f>SUMIFS('2-3. Travel Costs&amp;Costs of Stay'!O:O,'2-3. Travel Costs&amp;Costs of Stay'!C:C,B104,'2-3. Travel Costs&amp;Costs of Stay'!H:H,$C$66,'2-3. Travel Costs&amp;Costs of Stay'!R:R,"&lt;&gt;Error")</f>
        <v>0</v>
      </c>
      <c r="D104" s="307"/>
      <c r="E104" s="306">
        <f>SUMIFS('2-3. Travel Costs&amp;Costs of Stay'!P:P,'2-3. Travel Costs&amp;Costs of Stay'!C:C,B104,'2-3. Travel Costs&amp;Costs of Stay'!H:H,$C$66,'2-3. Travel Costs&amp;Costs of Stay'!R:R,"&lt;&gt;Error")</f>
        <v>0</v>
      </c>
      <c r="F104" s="307"/>
      <c r="G104" s="306">
        <f>SUMIFS('2-3. Travel Costs&amp;Costs of Stay'!O:O,'2-3. Travel Costs&amp;Costs of Stay'!C:C,B104,'2-3. Travel Costs&amp;Costs of Stay'!H:H,$G$66,'2-3. Travel Costs&amp;Costs of Stay'!R:R,"&lt;&gt;Error")</f>
        <v>0</v>
      </c>
      <c r="H104" s="307"/>
      <c r="I104" s="306">
        <f>SUMIFS('2-3. Travel Costs&amp;Costs of Stay'!P:P,'2-3. Travel Costs&amp;Costs of Stay'!C:C,B104,'2-3. Travel Costs&amp;Costs of Stay'!H:H,$G$66,'2-3. Travel Costs&amp;Costs of Stay'!R:R,"&lt;&gt;Error")</f>
        <v>0</v>
      </c>
      <c r="J104" s="307"/>
      <c r="K104" s="160">
        <f t="shared" si="3"/>
        <v>0</v>
      </c>
      <c r="L104" s="161">
        <f t="shared" si="4"/>
        <v>0</v>
      </c>
    </row>
    <row r="105" spans="2:12" x14ac:dyDescent="0.35">
      <c r="B105" s="171" t="s">
        <v>126</v>
      </c>
      <c r="C105" s="306">
        <f>SUMIFS('2-3. Travel Costs&amp;Costs of Stay'!O:O,'2-3. Travel Costs&amp;Costs of Stay'!C:C,B105,'2-3. Travel Costs&amp;Costs of Stay'!H:H,$C$66,'2-3. Travel Costs&amp;Costs of Stay'!R:R,"&lt;&gt;Error")</f>
        <v>0</v>
      </c>
      <c r="D105" s="307"/>
      <c r="E105" s="306">
        <f>SUMIFS('2-3. Travel Costs&amp;Costs of Stay'!P:P,'2-3. Travel Costs&amp;Costs of Stay'!C:C,B105,'2-3. Travel Costs&amp;Costs of Stay'!H:H,$C$66,'2-3. Travel Costs&amp;Costs of Stay'!R:R,"&lt;&gt;Error")</f>
        <v>0</v>
      </c>
      <c r="F105" s="307"/>
      <c r="G105" s="306">
        <f>SUMIFS('2-3. Travel Costs&amp;Costs of Stay'!O:O,'2-3. Travel Costs&amp;Costs of Stay'!C:C,B105,'2-3. Travel Costs&amp;Costs of Stay'!H:H,$G$66,'2-3. Travel Costs&amp;Costs of Stay'!R:R,"&lt;&gt;Error")</f>
        <v>0</v>
      </c>
      <c r="H105" s="307"/>
      <c r="I105" s="306">
        <f>SUMIFS('2-3. Travel Costs&amp;Costs of Stay'!P:P,'2-3. Travel Costs&amp;Costs of Stay'!C:C,B105,'2-3. Travel Costs&amp;Costs of Stay'!H:H,$G$66,'2-3. Travel Costs&amp;Costs of Stay'!R:R,"&lt;&gt;Error")</f>
        <v>0</v>
      </c>
      <c r="J105" s="307"/>
      <c r="K105" s="160">
        <f t="shared" si="3"/>
        <v>0</v>
      </c>
      <c r="L105" s="161">
        <f t="shared" si="4"/>
        <v>0</v>
      </c>
    </row>
    <row r="106" spans="2:12" x14ac:dyDescent="0.35">
      <c r="B106" s="171" t="s">
        <v>127</v>
      </c>
      <c r="C106" s="306">
        <f>SUMIFS('2-3. Travel Costs&amp;Costs of Stay'!O:O,'2-3. Travel Costs&amp;Costs of Stay'!C:C,B106,'2-3. Travel Costs&amp;Costs of Stay'!H:H,$C$66,'2-3. Travel Costs&amp;Costs of Stay'!R:R,"&lt;&gt;Error")</f>
        <v>0</v>
      </c>
      <c r="D106" s="307"/>
      <c r="E106" s="306">
        <f>SUMIFS('2-3. Travel Costs&amp;Costs of Stay'!P:P,'2-3. Travel Costs&amp;Costs of Stay'!C:C,B106,'2-3. Travel Costs&amp;Costs of Stay'!H:H,$C$66,'2-3. Travel Costs&amp;Costs of Stay'!R:R,"&lt;&gt;Error")</f>
        <v>0</v>
      </c>
      <c r="F106" s="307"/>
      <c r="G106" s="306">
        <f>SUMIFS('2-3. Travel Costs&amp;Costs of Stay'!O:O,'2-3. Travel Costs&amp;Costs of Stay'!C:C,B106,'2-3. Travel Costs&amp;Costs of Stay'!H:H,$G$66,'2-3. Travel Costs&amp;Costs of Stay'!R:R,"&lt;&gt;Error")</f>
        <v>0</v>
      </c>
      <c r="H106" s="307"/>
      <c r="I106" s="306">
        <f>SUMIFS('2-3. Travel Costs&amp;Costs of Stay'!P:P,'2-3. Travel Costs&amp;Costs of Stay'!C:C,B106,'2-3. Travel Costs&amp;Costs of Stay'!H:H,$G$66,'2-3. Travel Costs&amp;Costs of Stay'!R:R,"&lt;&gt;Error")</f>
        <v>0</v>
      </c>
      <c r="J106" s="307"/>
      <c r="K106" s="160">
        <f t="shared" si="3"/>
        <v>0</v>
      </c>
      <c r="L106" s="161">
        <f t="shared" si="4"/>
        <v>0</v>
      </c>
    </row>
    <row r="107" spans="2:12" x14ac:dyDescent="0.35">
      <c r="B107" s="171" t="s">
        <v>128</v>
      </c>
      <c r="C107" s="306">
        <f>SUMIFS('2-3. Travel Costs&amp;Costs of Stay'!O:O,'2-3. Travel Costs&amp;Costs of Stay'!C:C,B107,'2-3. Travel Costs&amp;Costs of Stay'!H:H,$C$66,'2-3. Travel Costs&amp;Costs of Stay'!R:R,"&lt;&gt;Error")</f>
        <v>0</v>
      </c>
      <c r="D107" s="307"/>
      <c r="E107" s="306">
        <f>SUMIFS('2-3. Travel Costs&amp;Costs of Stay'!P:P,'2-3. Travel Costs&amp;Costs of Stay'!C:C,B107,'2-3. Travel Costs&amp;Costs of Stay'!H:H,$C$66,'2-3. Travel Costs&amp;Costs of Stay'!R:R,"&lt;&gt;Error")</f>
        <v>0</v>
      </c>
      <c r="F107" s="307"/>
      <c r="G107" s="306">
        <f>SUMIFS('2-3. Travel Costs&amp;Costs of Stay'!O:O,'2-3. Travel Costs&amp;Costs of Stay'!C:C,B107,'2-3. Travel Costs&amp;Costs of Stay'!H:H,$G$66,'2-3. Travel Costs&amp;Costs of Stay'!R:R,"&lt;&gt;Error")</f>
        <v>0</v>
      </c>
      <c r="H107" s="307"/>
      <c r="I107" s="306">
        <f>SUMIFS('2-3. Travel Costs&amp;Costs of Stay'!P:P,'2-3. Travel Costs&amp;Costs of Stay'!C:C,B107,'2-3. Travel Costs&amp;Costs of Stay'!H:H,$G$66,'2-3. Travel Costs&amp;Costs of Stay'!R:R,"&lt;&gt;Error")</f>
        <v>0</v>
      </c>
      <c r="J107" s="307"/>
      <c r="K107" s="160">
        <f t="shared" si="3"/>
        <v>0</v>
      </c>
      <c r="L107" s="161">
        <f t="shared" si="4"/>
        <v>0</v>
      </c>
    </row>
    <row r="108" spans="2:12" x14ac:dyDescent="0.35">
      <c r="B108" s="171" t="s">
        <v>136</v>
      </c>
      <c r="C108" s="306">
        <f>SUMIFS('2-3. Travel Costs&amp;Costs of Stay'!O:O,'2-3. Travel Costs&amp;Costs of Stay'!C:C,B108,'2-3. Travel Costs&amp;Costs of Stay'!H:H,$C$66,'2-3. Travel Costs&amp;Costs of Stay'!R:R,"&lt;&gt;Error")</f>
        <v>0</v>
      </c>
      <c r="D108" s="307"/>
      <c r="E108" s="306">
        <f>SUMIFS('2-3. Travel Costs&amp;Costs of Stay'!P:P,'2-3. Travel Costs&amp;Costs of Stay'!C:C,B108,'2-3. Travel Costs&amp;Costs of Stay'!H:H,$C$66,'2-3. Travel Costs&amp;Costs of Stay'!R:R,"&lt;&gt;Error")</f>
        <v>0</v>
      </c>
      <c r="F108" s="307"/>
      <c r="G108" s="306">
        <f>SUMIFS('2-3. Travel Costs&amp;Costs of Stay'!O:O,'2-3. Travel Costs&amp;Costs of Stay'!C:C,B108,'2-3. Travel Costs&amp;Costs of Stay'!H:H,$G$66,'2-3. Travel Costs&amp;Costs of Stay'!R:R,"&lt;&gt;Error")</f>
        <v>0</v>
      </c>
      <c r="H108" s="307"/>
      <c r="I108" s="306">
        <f>SUMIFS('2-3. Travel Costs&amp;Costs of Stay'!P:P,'2-3. Travel Costs&amp;Costs of Stay'!C:C,B108,'2-3. Travel Costs&amp;Costs of Stay'!H:H,$G$66,'2-3. Travel Costs&amp;Costs of Stay'!R:R,"&lt;&gt;Error")</f>
        <v>0</v>
      </c>
      <c r="J108" s="307"/>
      <c r="K108" s="160">
        <f t="shared" si="3"/>
        <v>0</v>
      </c>
      <c r="L108" s="161">
        <f t="shared" si="4"/>
        <v>0</v>
      </c>
    </row>
    <row r="109" spans="2:12" x14ac:dyDescent="0.35">
      <c r="B109" s="171" t="s">
        <v>137</v>
      </c>
      <c r="C109" s="306">
        <f>SUMIFS('2-3. Travel Costs&amp;Costs of Stay'!O:O,'2-3. Travel Costs&amp;Costs of Stay'!C:C,B109,'2-3. Travel Costs&amp;Costs of Stay'!H:H,$C$66,'2-3. Travel Costs&amp;Costs of Stay'!R:R,"&lt;&gt;Error")</f>
        <v>0</v>
      </c>
      <c r="D109" s="307"/>
      <c r="E109" s="306">
        <f>SUMIFS('2-3. Travel Costs&amp;Costs of Stay'!P:P,'2-3. Travel Costs&amp;Costs of Stay'!C:C,B109,'2-3. Travel Costs&amp;Costs of Stay'!H:H,$C$66,'2-3. Travel Costs&amp;Costs of Stay'!R:R,"&lt;&gt;Error")</f>
        <v>0</v>
      </c>
      <c r="F109" s="307"/>
      <c r="G109" s="306">
        <f>SUMIFS('2-3. Travel Costs&amp;Costs of Stay'!O:O,'2-3. Travel Costs&amp;Costs of Stay'!C:C,B109,'2-3. Travel Costs&amp;Costs of Stay'!H:H,$G$66,'2-3. Travel Costs&amp;Costs of Stay'!R:R,"&lt;&gt;Error")</f>
        <v>0</v>
      </c>
      <c r="H109" s="307"/>
      <c r="I109" s="306">
        <f>SUMIFS('2-3. Travel Costs&amp;Costs of Stay'!P:P,'2-3. Travel Costs&amp;Costs of Stay'!C:C,B109,'2-3. Travel Costs&amp;Costs of Stay'!H:H,$G$66,'2-3. Travel Costs&amp;Costs of Stay'!R:R,"&lt;&gt;Error")</f>
        <v>0</v>
      </c>
      <c r="J109" s="307"/>
      <c r="K109" s="160">
        <f t="shared" si="3"/>
        <v>0</v>
      </c>
      <c r="L109" s="161">
        <f t="shared" si="4"/>
        <v>0</v>
      </c>
    </row>
    <row r="110" spans="2:12" x14ac:dyDescent="0.35">
      <c r="B110" s="171" t="s">
        <v>138</v>
      </c>
      <c r="C110" s="306">
        <f>SUMIFS('2-3. Travel Costs&amp;Costs of Stay'!O:O,'2-3. Travel Costs&amp;Costs of Stay'!C:C,B110,'2-3. Travel Costs&amp;Costs of Stay'!H:H,$C$66,'2-3. Travel Costs&amp;Costs of Stay'!R:R,"&lt;&gt;Error")</f>
        <v>0</v>
      </c>
      <c r="D110" s="307"/>
      <c r="E110" s="306">
        <f>SUMIFS('2-3. Travel Costs&amp;Costs of Stay'!P:P,'2-3. Travel Costs&amp;Costs of Stay'!C:C,B110,'2-3. Travel Costs&amp;Costs of Stay'!H:H,$C$66,'2-3. Travel Costs&amp;Costs of Stay'!R:R,"&lt;&gt;Error")</f>
        <v>0</v>
      </c>
      <c r="F110" s="307"/>
      <c r="G110" s="306">
        <f>SUMIFS('2-3. Travel Costs&amp;Costs of Stay'!O:O,'2-3. Travel Costs&amp;Costs of Stay'!C:C,B110,'2-3. Travel Costs&amp;Costs of Stay'!H:H,$G$66,'2-3. Travel Costs&amp;Costs of Stay'!R:R,"&lt;&gt;Error")</f>
        <v>0</v>
      </c>
      <c r="H110" s="307"/>
      <c r="I110" s="306">
        <f>SUMIFS('2-3. Travel Costs&amp;Costs of Stay'!P:P,'2-3. Travel Costs&amp;Costs of Stay'!C:C,B110,'2-3. Travel Costs&amp;Costs of Stay'!H:H,$G$66,'2-3. Travel Costs&amp;Costs of Stay'!R:R,"&lt;&gt;Error")</f>
        <v>0</v>
      </c>
      <c r="J110" s="307"/>
      <c r="K110" s="160">
        <f t="shared" si="3"/>
        <v>0</v>
      </c>
      <c r="L110" s="161">
        <f t="shared" si="4"/>
        <v>0</v>
      </c>
    </row>
    <row r="111" spans="2:12" x14ac:dyDescent="0.35">
      <c r="B111" s="171" t="s">
        <v>139</v>
      </c>
      <c r="C111" s="306">
        <f>SUMIFS('2-3. Travel Costs&amp;Costs of Stay'!O:O,'2-3. Travel Costs&amp;Costs of Stay'!C:C,B111,'2-3. Travel Costs&amp;Costs of Stay'!H:H,$C$66,'2-3. Travel Costs&amp;Costs of Stay'!R:R,"&lt;&gt;Error")</f>
        <v>0</v>
      </c>
      <c r="D111" s="307"/>
      <c r="E111" s="306">
        <f>SUMIFS('2-3. Travel Costs&amp;Costs of Stay'!P:P,'2-3. Travel Costs&amp;Costs of Stay'!C:C,B111,'2-3. Travel Costs&amp;Costs of Stay'!H:H,$C$66,'2-3. Travel Costs&amp;Costs of Stay'!R:R,"&lt;&gt;Error")</f>
        <v>0</v>
      </c>
      <c r="F111" s="307"/>
      <c r="G111" s="306">
        <f>SUMIFS('2-3. Travel Costs&amp;Costs of Stay'!O:O,'2-3. Travel Costs&amp;Costs of Stay'!C:C,B111,'2-3. Travel Costs&amp;Costs of Stay'!H:H,$G$66,'2-3. Travel Costs&amp;Costs of Stay'!R:R,"&lt;&gt;Error")</f>
        <v>0</v>
      </c>
      <c r="H111" s="307"/>
      <c r="I111" s="306">
        <f>SUMIFS('2-3. Travel Costs&amp;Costs of Stay'!P:P,'2-3. Travel Costs&amp;Costs of Stay'!C:C,B111,'2-3. Travel Costs&amp;Costs of Stay'!H:H,$G$66,'2-3. Travel Costs&amp;Costs of Stay'!R:R,"&lt;&gt;Error")</f>
        <v>0</v>
      </c>
      <c r="J111" s="307"/>
      <c r="K111" s="160">
        <f t="shared" si="3"/>
        <v>0</v>
      </c>
      <c r="L111" s="161">
        <f t="shared" si="4"/>
        <v>0</v>
      </c>
    </row>
    <row r="112" spans="2:12" x14ac:dyDescent="0.35">
      <c r="B112" s="171" t="s">
        <v>140</v>
      </c>
      <c r="C112" s="306">
        <f>SUMIFS('2-3. Travel Costs&amp;Costs of Stay'!O:O,'2-3. Travel Costs&amp;Costs of Stay'!C:C,B112,'2-3. Travel Costs&amp;Costs of Stay'!H:H,$C$66,'2-3. Travel Costs&amp;Costs of Stay'!R:R,"&lt;&gt;Error")</f>
        <v>0</v>
      </c>
      <c r="D112" s="307"/>
      <c r="E112" s="306">
        <f>SUMIFS('2-3. Travel Costs&amp;Costs of Stay'!P:P,'2-3. Travel Costs&amp;Costs of Stay'!C:C,B112,'2-3. Travel Costs&amp;Costs of Stay'!H:H,$C$66,'2-3. Travel Costs&amp;Costs of Stay'!R:R,"&lt;&gt;Error")</f>
        <v>0</v>
      </c>
      <c r="F112" s="307"/>
      <c r="G112" s="306">
        <f>SUMIFS('2-3. Travel Costs&amp;Costs of Stay'!O:O,'2-3. Travel Costs&amp;Costs of Stay'!C:C,B112,'2-3. Travel Costs&amp;Costs of Stay'!H:H,$G$66,'2-3. Travel Costs&amp;Costs of Stay'!R:R,"&lt;&gt;Error")</f>
        <v>0</v>
      </c>
      <c r="H112" s="307"/>
      <c r="I112" s="306">
        <f>SUMIFS('2-3. Travel Costs&amp;Costs of Stay'!P:P,'2-3. Travel Costs&amp;Costs of Stay'!C:C,B112,'2-3. Travel Costs&amp;Costs of Stay'!H:H,$G$66,'2-3. Travel Costs&amp;Costs of Stay'!R:R,"&lt;&gt;Error")</f>
        <v>0</v>
      </c>
      <c r="J112" s="307"/>
      <c r="K112" s="160">
        <f t="shared" si="3"/>
        <v>0</v>
      </c>
      <c r="L112" s="161">
        <f t="shared" si="4"/>
        <v>0</v>
      </c>
    </row>
    <row r="113" spans="2:12" x14ac:dyDescent="0.35">
      <c r="B113" s="171" t="s">
        <v>141</v>
      </c>
      <c r="C113" s="306">
        <f>SUMIFS('2-3. Travel Costs&amp;Costs of Stay'!O:O,'2-3. Travel Costs&amp;Costs of Stay'!C:C,B113,'2-3. Travel Costs&amp;Costs of Stay'!H:H,$C$66,'2-3. Travel Costs&amp;Costs of Stay'!R:R,"&lt;&gt;Error")</f>
        <v>0</v>
      </c>
      <c r="D113" s="307"/>
      <c r="E113" s="306">
        <f>SUMIFS('2-3. Travel Costs&amp;Costs of Stay'!P:P,'2-3. Travel Costs&amp;Costs of Stay'!C:C,B113,'2-3. Travel Costs&amp;Costs of Stay'!H:H,$C$66,'2-3. Travel Costs&amp;Costs of Stay'!R:R,"&lt;&gt;Error")</f>
        <v>0</v>
      </c>
      <c r="F113" s="307"/>
      <c r="G113" s="306">
        <f>SUMIFS('2-3. Travel Costs&amp;Costs of Stay'!O:O,'2-3. Travel Costs&amp;Costs of Stay'!C:C,B113,'2-3. Travel Costs&amp;Costs of Stay'!H:H,$G$66,'2-3. Travel Costs&amp;Costs of Stay'!R:R,"&lt;&gt;Error")</f>
        <v>0</v>
      </c>
      <c r="H113" s="307"/>
      <c r="I113" s="306">
        <f>SUMIFS('2-3. Travel Costs&amp;Costs of Stay'!P:P,'2-3. Travel Costs&amp;Costs of Stay'!C:C,B113,'2-3. Travel Costs&amp;Costs of Stay'!H:H,$G$66,'2-3. Travel Costs&amp;Costs of Stay'!R:R,"&lt;&gt;Error")</f>
        <v>0</v>
      </c>
      <c r="J113" s="307"/>
      <c r="K113" s="160">
        <f t="shared" si="3"/>
        <v>0</v>
      </c>
      <c r="L113" s="161">
        <f t="shared" si="4"/>
        <v>0</v>
      </c>
    </row>
    <row r="114" spans="2:12" x14ac:dyDescent="0.35">
      <c r="B114" s="171" t="s">
        <v>142</v>
      </c>
      <c r="C114" s="306">
        <f>SUMIFS('2-3. Travel Costs&amp;Costs of Stay'!O:O,'2-3. Travel Costs&amp;Costs of Stay'!C:C,B114,'2-3. Travel Costs&amp;Costs of Stay'!H:H,$C$66,'2-3. Travel Costs&amp;Costs of Stay'!R:R,"&lt;&gt;Error")</f>
        <v>0</v>
      </c>
      <c r="D114" s="307"/>
      <c r="E114" s="306">
        <f>SUMIFS('2-3. Travel Costs&amp;Costs of Stay'!P:P,'2-3. Travel Costs&amp;Costs of Stay'!C:C,B114,'2-3. Travel Costs&amp;Costs of Stay'!H:H,$C$66,'2-3. Travel Costs&amp;Costs of Stay'!R:R,"&lt;&gt;Error")</f>
        <v>0</v>
      </c>
      <c r="F114" s="307"/>
      <c r="G114" s="306">
        <f>SUMIFS('2-3. Travel Costs&amp;Costs of Stay'!O:O,'2-3. Travel Costs&amp;Costs of Stay'!C:C,B114,'2-3. Travel Costs&amp;Costs of Stay'!H:H,$G$66,'2-3. Travel Costs&amp;Costs of Stay'!R:R,"&lt;&gt;Error")</f>
        <v>0</v>
      </c>
      <c r="H114" s="307"/>
      <c r="I114" s="306">
        <f>SUMIFS('2-3. Travel Costs&amp;Costs of Stay'!P:P,'2-3. Travel Costs&amp;Costs of Stay'!C:C,B114,'2-3. Travel Costs&amp;Costs of Stay'!H:H,$G$66,'2-3. Travel Costs&amp;Costs of Stay'!R:R,"&lt;&gt;Error")</f>
        <v>0</v>
      </c>
      <c r="J114" s="307"/>
      <c r="K114" s="160">
        <f t="shared" si="3"/>
        <v>0</v>
      </c>
      <c r="L114" s="161">
        <f t="shared" si="4"/>
        <v>0</v>
      </c>
    </row>
    <row r="115" spans="2:12" x14ac:dyDescent="0.35">
      <c r="B115" s="171" t="s">
        <v>143</v>
      </c>
      <c r="C115" s="306">
        <f>SUMIFS('2-3. Travel Costs&amp;Costs of Stay'!O:O,'2-3. Travel Costs&amp;Costs of Stay'!C:C,B115,'2-3. Travel Costs&amp;Costs of Stay'!H:H,$C$66,'2-3. Travel Costs&amp;Costs of Stay'!R:R,"&lt;&gt;Error")</f>
        <v>0</v>
      </c>
      <c r="D115" s="307"/>
      <c r="E115" s="306">
        <f>SUMIFS('2-3. Travel Costs&amp;Costs of Stay'!P:P,'2-3. Travel Costs&amp;Costs of Stay'!C:C,B115,'2-3. Travel Costs&amp;Costs of Stay'!H:H,$C$66,'2-3. Travel Costs&amp;Costs of Stay'!R:R,"&lt;&gt;Error")</f>
        <v>0</v>
      </c>
      <c r="F115" s="307"/>
      <c r="G115" s="306">
        <f>SUMIFS('2-3. Travel Costs&amp;Costs of Stay'!O:O,'2-3. Travel Costs&amp;Costs of Stay'!C:C,B115,'2-3. Travel Costs&amp;Costs of Stay'!H:H,$G$66,'2-3. Travel Costs&amp;Costs of Stay'!R:R,"&lt;&gt;Error")</f>
        <v>0</v>
      </c>
      <c r="H115" s="307"/>
      <c r="I115" s="306">
        <f>SUMIFS('2-3. Travel Costs&amp;Costs of Stay'!P:P,'2-3. Travel Costs&amp;Costs of Stay'!C:C,B115,'2-3. Travel Costs&amp;Costs of Stay'!H:H,$G$66,'2-3. Travel Costs&amp;Costs of Stay'!R:R,"&lt;&gt;Error")</f>
        <v>0</v>
      </c>
      <c r="J115" s="307"/>
      <c r="K115" s="160">
        <f t="shared" si="3"/>
        <v>0</v>
      </c>
      <c r="L115" s="161">
        <f t="shared" si="4"/>
        <v>0</v>
      </c>
    </row>
    <row r="116" spans="2:12" x14ac:dyDescent="0.35">
      <c r="B116" s="171" t="s">
        <v>144</v>
      </c>
      <c r="C116" s="306">
        <f>SUMIFS('2-3. Travel Costs&amp;Costs of Stay'!O:O,'2-3. Travel Costs&amp;Costs of Stay'!C:C,B116,'2-3. Travel Costs&amp;Costs of Stay'!H:H,$C$66,'2-3. Travel Costs&amp;Costs of Stay'!R:R,"&lt;&gt;Error")</f>
        <v>0</v>
      </c>
      <c r="D116" s="307"/>
      <c r="E116" s="306">
        <f>SUMIFS('2-3. Travel Costs&amp;Costs of Stay'!P:P,'2-3. Travel Costs&amp;Costs of Stay'!C:C,B116,'2-3. Travel Costs&amp;Costs of Stay'!H:H,$C$66,'2-3. Travel Costs&amp;Costs of Stay'!R:R,"&lt;&gt;Error")</f>
        <v>0</v>
      </c>
      <c r="F116" s="307"/>
      <c r="G116" s="306">
        <f>SUMIFS('2-3. Travel Costs&amp;Costs of Stay'!O:O,'2-3. Travel Costs&amp;Costs of Stay'!C:C,B116,'2-3. Travel Costs&amp;Costs of Stay'!H:H,$G$66,'2-3. Travel Costs&amp;Costs of Stay'!R:R,"&lt;&gt;Error")</f>
        <v>0</v>
      </c>
      <c r="H116" s="307"/>
      <c r="I116" s="306">
        <f>SUMIFS('2-3. Travel Costs&amp;Costs of Stay'!P:P,'2-3. Travel Costs&amp;Costs of Stay'!C:C,B116,'2-3. Travel Costs&amp;Costs of Stay'!H:H,$G$66,'2-3. Travel Costs&amp;Costs of Stay'!R:R,"&lt;&gt;Error")</f>
        <v>0</v>
      </c>
      <c r="J116" s="307"/>
      <c r="K116" s="160">
        <f t="shared" si="3"/>
        <v>0</v>
      </c>
      <c r="L116" s="161">
        <f t="shared" si="4"/>
        <v>0</v>
      </c>
    </row>
    <row r="117" spans="2:12" x14ac:dyDescent="0.35">
      <c r="B117" s="171" t="s">
        <v>145</v>
      </c>
      <c r="C117" s="306">
        <f>SUMIFS('2-3. Travel Costs&amp;Costs of Stay'!O:O,'2-3. Travel Costs&amp;Costs of Stay'!C:C,B117,'2-3. Travel Costs&amp;Costs of Stay'!H:H,$C$66,'2-3. Travel Costs&amp;Costs of Stay'!R:R,"&lt;&gt;Error")</f>
        <v>0</v>
      </c>
      <c r="D117" s="307"/>
      <c r="E117" s="306">
        <f>SUMIFS('2-3. Travel Costs&amp;Costs of Stay'!P:P,'2-3. Travel Costs&amp;Costs of Stay'!C:C,B117,'2-3. Travel Costs&amp;Costs of Stay'!H:H,$C$66,'2-3. Travel Costs&amp;Costs of Stay'!R:R,"&lt;&gt;Error")</f>
        <v>0</v>
      </c>
      <c r="F117" s="307"/>
      <c r="G117" s="306">
        <f>SUMIFS('2-3. Travel Costs&amp;Costs of Stay'!O:O,'2-3. Travel Costs&amp;Costs of Stay'!C:C,B117,'2-3. Travel Costs&amp;Costs of Stay'!H:H,$G$66,'2-3. Travel Costs&amp;Costs of Stay'!R:R,"&lt;&gt;Error")</f>
        <v>0</v>
      </c>
      <c r="H117" s="307"/>
      <c r="I117" s="306">
        <f>SUMIFS('2-3. Travel Costs&amp;Costs of Stay'!P:P,'2-3. Travel Costs&amp;Costs of Stay'!C:C,B117,'2-3. Travel Costs&amp;Costs of Stay'!H:H,$G$66,'2-3. Travel Costs&amp;Costs of Stay'!R:R,"&lt;&gt;Error")</f>
        <v>0</v>
      </c>
      <c r="J117" s="307"/>
      <c r="K117" s="160">
        <f t="shared" si="3"/>
        <v>0</v>
      </c>
      <c r="L117" s="161">
        <f t="shared" si="4"/>
        <v>0</v>
      </c>
    </row>
    <row r="118" spans="2:12" x14ac:dyDescent="0.35">
      <c r="B118" s="171" t="s">
        <v>150</v>
      </c>
      <c r="C118" s="306">
        <f>SUMIFS('2-3. Travel Costs&amp;Costs of Stay'!O:O,'2-3. Travel Costs&amp;Costs of Stay'!C:C,B118,'2-3. Travel Costs&amp;Costs of Stay'!H:H,$C$66,'2-3. Travel Costs&amp;Costs of Stay'!R:R,"&lt;&gt;Error")</f>
        <v>0</v>
      </c>
      <c r="D118" s="307"/>
      <c r="E118" s="306">
        <f>SUMIFS('2-3. Travel Costs&amp;Costs of Stay'!P:P,'2-3. Travel Costs&amp;Costs of Stay'!C:C,B118,'2-3. Travel Costs&amp;Costs of Stay'!H:H,$C$66,'2-3. Travel Costs&amp;Costs of Stay'!R:R,"&lt;&gt;Error")</f>
        <v>0</v>
      </c>
      <c r="F118" s="307"/>
      <c r="G118" s="306">
        <f>SUMIFS('2-3. Travel Costs&amp;Costs of Stay'!O:O,'2-3. Travel Costs&amp;Costs of Stay'!C:C,B118,'2-3. Travel Costs&amp;Costs of Stay'!H:H,$G$66,'2-3. Travel Costs&amp;Costs of Stay'!R:R,"&lt;&gt;Error")</f>
        <v>0</v>
      </c>
      <c r="H118" s="307"/>
      <c r="I118" s="306">
        <f>SUMIFS('2-3. Travel Costs&amp;Costs of Stay'!P:P,'2-3. Travel Costs&amp;Costs of Stay'!C:C,B118,'2-3. Travel Costs&amp;Costs of Stay'!H:H,$G$66,'2-3. Travel Costs&amp;Costs of Stay'!R:R,"&lt;&gt;Error")</f>
        <v>0</v>
      </c>
      <c r="J118" s="307"/>
      <c r="K118" s="160">
        <f t="shared" si="3"/>
        <v>0</v>
      </c>
      <c r="L118" s="161">
        <f t="shared" si="4"/>
        <v>0</v>
      </c>
    </row>
    <row r="119" spans="2:12" x14ac:dyDescent="0.35">
      <c r="B119" s="171" t="s">
        <v>151</v>
      </c>
      <c r="C119" s="306">
        <f>SUMIFS('2-3. Travel Costs&amp;Costs of Stay'!O:O,'2-3. Travel Costs&amp;Costs of Stay'!C:C,B119,'2-3. Travel Costs&amp;Costs of Stay'!H:H,$C$66,'2-3. Travel Costs&amp;Costs of Stay'!R:R,"&lt;&gt;Error")</f>
        <v>0</v>
      </c>
      <c r="D119" s="307"/>
      <c r="E119" s="306">
        <f>SUMIFS('2-3. Travel Costs&amp;Costs of Stay'!P:P,'2-3. Travel Costs&amp;Costs of Stay'!C:C,B119,'2-3. Travel Costs&amp;Costs of Stay'!H:H,$C$66,'2-3. Travel Costs&amp;Costs of Stay'!R:R,"&lt;&gt;Error")</f>
        <v>0</v>
      </c>
      <c r="F119" s="307"/>
      <c r="G119" s="306">
        <f>SUMIFS('2-3. Travel Costs&amp;Costs of Stay'!O:O,'2-3. Travel Costs&amp;Costs of Stay'!C:C,B119,'2-3. Travel Costs&amp;Costs of Stay'!H:H,$G$66,'2-3. Travel Costs&amp;Costs of Stay'!R:R,"&lt;&gt;Error")</f>
        <v>0</v>
      </c>
      <c r="H119" s="307"/>
      <c r="I119" s="306">
        <f>SUMIFS('2-3. Travel Costs&amp;Costs of Stay'!P:P,'2-3. Travel Costs&amp;Costs of Stay'!C:C,B119,'2-3. Travel Costs&amp;Costs of Stay'!H:H,$G$66,'2-3. Travel Costs&amp;Costs of Stay'!R:R,"&lt;&gt;Error")</f>
        <v>0</v>
      </c>
      <c r="J119" s="307"/>
      <c r="K119" s="160">
        <f t="shared" si="3"/>
        <v>0</v>
      </c>
      <c r="L119" s="161">
        <f t="shared" si="4"/>
        <v>0</v>
      </c>
    </row>
    <row r="120" spans="2:12" x14ac:dyDescent="0.35">
      <c r="B120" s="171" t="s">
        <v>152</v>
      </c>
      <c r="C120" s="306">
        <f>SUMIFS('2-3. Travel Costs&amp;Costs of Stay'!O:O,'2-3. Travel Costs&amp;Costs of Stay'!C:C,B120,'2-3. Travel Costs&amp;Costs of Stay'!H:H,$C$66,'2-3. Travel Costs&amp;Costs of Stay'!R:R,"&lt;&gt;Error")</f>
        <v>0</v>
      </c>
      <c r="D120" s="307"/>
      <c r="E120" s="306">
        <f>SUMIFS('2-3. Travel Costs&amp;Costs of Stay'!P:P,'2-3. Travel Costs&amp;Costs of Stay'!C:C,B120,'2-3. Travel Costs&amp;Costs of Stay'!H:H,$C$66,'2-3. Travel Costs&amp;Costs of Stay'!R:R,"&lt;&gt;Error")</f>
        <v>0</v>
      </c>
      <c r="F120" s="307"/>
      <c r="G120" s="306">
        <f>SUMIFS('2-3. Travel Costs&amp;Costs of Stay'!O:O,'2-3. Travel Costs&amp;Costs of Stay'!C:C,B120,'2-3. Travel Costs&amp;Costs of Stay'!H:H,$G$66,'2-3. Travel Costs&amp;Costs of Stay'!R:R,"&lt;&gt;Error")</f>
        <v>0</v>
      </c>
      <c r="H120" s="307"/>
      <c r="I120" s="306">
        <f>SUMIFS('2-3. Travel Costs&amp;Costs of Stay'!P:P,'2-3. Travel Costs&amp;Costs of Stay'!C:C,B120,'2-3. Travel Costs&amp;Costs of Stay'!H:H,$G$66,'2-3. Travel Costs&amp;Costs of Stay'!R:R,"&lt;&gt;Error")</f>
        <v>0</v>
      </c>
      <c r="J120" s="307"/>
      <c r="K120" s="160">
        <f t="shared" si="3"/>
        <v>0</v>
      </c>
      <c r="L120" s="161">
        <f t="shared" si="4"/>
        <v>0</v>
      </c>
    </row>
    <row r="121" spans="2:12" x14ac:dyDescent="0.35">
      <c r="B121" s="171" t="s">
        <v>153</v>
      </c>
      <c r="C121" s="306">
        <f>SUMIFS('2-3. Travel Costs&amp;Costs of Stay'!O:O,'2-3. Travel Costs&amp;Costs of Stay'!C:C,B121,'2-3. Travel Costs&amp;Costs of Stay'!H:H,$C$66,'2-3. Travel Costs&amp;Costs of Stay'!R:R,"&lt;&gt;Error")</f>
        <v>0</v>
      </c>
      <c r="D121" s="307"/>
      <c r="E121" s="306">
        <f>SUMIFS('2-3. Travel Costs&amp;Costs of Stay'!P:P,'2-3. Travel Costs&amp;Costs of Stay'!C:C,B121,'2-3. Travel Costs&amp;Costs of Stay'!H:H,$C$66,'2-3. Travel Costs&amp;Costs of Stay'!R:R,"&lt;&gt;Error")</f>
        <v>0</v>
      </c>
      <c r="F121" s="307"/>
      <c r="G121" s="306">
        <f>SUMIFS('2-3. Travel Costs&amp;Costs of Stay'!O:O,'2-3. Travel Costs&amp;Costs of Stay'!C:C,B121,'2-3. Travel Costs&amp;Costs of Stay'!H:H,$G$66,'2-3. Travel Costs&amp;Costs of Stay'!R:R,"&lt;&gt;Error")</f>
        <v>0</v>
      </c>
      <c r="H121" s="307"/>
      <c r="I121" s="306">
        <f>SUMIFS('2-3. Travel Costs&amp;Costs of Stay'!P:P,'2-3. Travel Costs&amp;Costs of Stay'!C:C,B121,'2-3. Travel Costs&amp;Costs of Stay'!H:H,$G$66,'2-3. Travel Costs&amp;Costs of Stay'!R:R,"&lt;&gt;Error")</f>
        <v>0</v>
      </c>
      <c r="J121" s="307"/>
      <c r="K121" s="160">
        <f t="shared" si="3"/>
        <v>0</v>
      </c>
      <c r="L121" s="161">
        <f t="shared" si="4"/>
        <v>0</v>
      </c>
    </row>
    <row r="122" spans="2:12" x14ac:dyDescent="0.35">
      <c r="B122" s="171" t="s">
        <v>154</v>
      </c>
      <c r="C122" s="306">
        <f>SUMIFS('2-3. Travel Costs&amp;Costs of Stay'!O:O,'2-3. Travel Costs&amp;Costs of Stay'!C:C,B122,'2-3. Travel Costs&amp;Costs of Stay'!H:H,$C$66,'2-3. Travel Costs&amp;Costs of Stay'!R:R,"&lt;&gt;Error")</f>
        <v>0</v>
      </c>
      <c r="D122" s="307"/>
      <c r="E122" s="306">
        <f>SUMIFS('2-3. Travel Costs&amp;Costs of Stay'!P:P,'2-3. Travel Costs&amp;Costs of Stay'!C:C,B122,'2-3. Travel Costs&amp;Costs of Stay'!H:H,$C$66,'2-3. Travel Costs&amp;Costs of Stay'!R:R,"&lt;&gt;Error")</f>
        <v>0</v>
      </c>
      <c r="F122" s="307"/>
      <c r="G122" s="306">
        <f>SUMIFS('2-3. Travel Costs&amp;Costs of Stay'!O:O,'2-3. Travel Costs&amp;Costs of Stay'!C:C,B122,'2-3. Travel Costs&amp;Costs of Stay'!H:H,$G$66,'2-3. Travel Costs&amp;Costs of Stay'!R:R,"&lt;&gt;Error")</f>
        <v>0</v>
      </c>
      <c r="H122" s="307"/>
      <c r="I122" s="306">
        <f>SUMIFS('2-3. Travel Costs&amp;Costs of Stay'!P:P,'2-3. Travel Costs&amp;Costs of Stay'!C:C,B122,'2-3. Travel Costs&amp;Costs of Stay'!H:H,$G$66,'2-3. Travel Costs&amp;Costs of Stay'!R:R,"&lt;&gt;Error")</f>
        <v>0</v>
      </c>
      <c r="J122" s="307"/>
      <c r="K122" s="160">
        <f t="shared" si="3"/>
        <v>0</v>
      </c>
      <c r="L122" s="161">
        <f t="shared" si="4"/>
        <v>0</v>
      </c>
    </row>
    <row r="123" spans="2:12" x14ac:dyDescent="0.35">
      <c r="B123" s="98" t="s">
        <v>129</v>
      </c>
      <c r="C123" s="310">
        <f>SUM(C68:D122)</f>
        <v>89930</v>
      </c>
      <c r="D123" s="311"/>
      <c r="E123" s="310">
        <f>SUM(E68:F122)</f>
        <v>193870</v>
      </c>
      <c r="F123" s="311"/>
      <c r="G123" s="310">
        <f>SUM(G68:H122)</f>
        <v>7950</v>
      </c>
      <c r="H123" s="311"/>
      <c r="I123" s="310">
        <f>SUM(I68:J122)</f>
        <v>10145</v>
      </c>
      <c r="J123" s="311"/>
      <c r="K123" s="64">
        <f>SUM(K68:K122)</f>
        <v>97880</v>
      </c>
      <c r="L123" s="64">
        <f>SUM(L68:L122)</f>
        <v>204015</v>
      </c>
    </row>
  </sheetData>
  <sheetProtection password="E359" sheet="1" objects="1" scenarios="1" selectLockedCells="1" selectUnlockedCells="1"/>
  <dataConsolidate/>
  <mergeCells count="242">
    <mergeCell ref="I123:J123"/>
    <mergeCell ref="G123:H123"/>
    <mergeCell ref="E123:F123"/>
    <mergeCell ref="C123:D123"/>
    <mergeCell ref="I122:J122"/>
    <mergeCell ref="I117:J117"/>
    <mergeCell ref="I118:J118"/>
    <mergeCell ref="I119:J119"/>
    <mergeCell ref="I120:J120"/>
    <mergeCell ref="I121:J121"/>
    <mergeCell ref="G119:H119"/>
    <mergeCell ref="G120:H120"/>
    <mergeCell ref="E118:F118"/>
    <mergeCell ref="E119:F119"/>
    <mergeCell ref="C118:D118"/>
    <mergeCell ref="C119:D119"/>
    <mergeCell ref="C120:D120"/>
    <mergeCell ref="C121:D121"/>
    <mergeCell ref="C122:D122"/>
    <mergeCell ref="I112:J112"/>
    <mergeCell ref="I113:J113"/>
    <mergeCell ref="I114:J114"/>
    <mergeCell ref="I115:J115"/>
    <mergeCell ref="I116:J116"/>
    <mergeCell ref="I107:J107"/>
    <mergeCell ref="I108:J108"/>
    <mergeCell ref="I109:J109"/>
    <mergeCell ref="I110:J110"/>
    <mergeCell ref="I111:J111"/>
    <mergeCell ref="I102:J102"/>
    <mergeCell ref="I103:J103"/>
    <mergeCell ref="I104:J104"/>
    <mergeCell ref="I105:J105"/>
    <mergeCell ref="I106:J106"/>
    <mergeCell ref="I97:J97"/>
    <mergeCell ref="I98:J98"/>
    <mergeCell ref="I99:J99"/>
    <mergeCell ref="I100:J100"/>
    <mergeCell ref="I101:J101"/>
    <mergeCell ref="I92:J92"/>
    <mergeCell ref="I93:J93"/>
    <mergeCell ref="I94:J94"/>
    <mergeCell ref="I95:J95"/>
    <mergeCell ref="I96:J96"/>
    <mergeCell ref="I87:J87"/>
    <mergeCell ref="I88:J88"/>
    <mergeCell ref="I89:J89"/>
    <mergeCell ref="I90:J90"/>
    <mergeCell ref="I91:J91"/>
    <mergeCell ref="I82:J82"/>
    <mergeCell ref="I83:J83"/>
    <mergeCell ref="I84:J84"/>
    <mergeCell ref="I85:J85"/>
    <mergeCell ref="I86:J86"/>
    <mergeCell ref="G121:H121"/>
    <mergeCell ref="G122:H122"/>
    <mergeCell ref="I68:J68"/>
    <mergeCell ref="I69:J69"/>
    <mergeCell ref="I70:J70"/>
    <mergeCell ref="I71:J71"/>
    <mergeCell ref="I72:J72"/>
    <mergeCell ref="I73:J73"/>
    <mergeCell ref="I74:J74"/>
    <mergeCell ref="I75:J75"/>
    <mergeCell ref="I76:J76"/>
    <mergeCell ref="I77:J77"/>
    <mergeCell ref="I78:J78"/>
    <mergeCell ref="I79:J79"/>
    <mergeCell ref="I80:J80"/>
    <mergeCell ref="I81:J81"/>
    <mergeCell ref="G116:H116"/>
    <mergeCell ref="G117:H117"/>
    <mergeCell ref="G118:H118"/>
    <mergeCell ref="G111:H111"/>
    <mergeCell ref="G112:H112"/>
    <mergeCell ref="G113:H113"/>
    <mergeCell ref="G114:H114"/>
    <mergeCell ref="G115:H115"/>
    <mergeCell ref="G106:H106"/>
    <mergeCell ref="G107:H107"/>
    <mergeCell ref="G108:H108"/>
    <mergeCell ref="G109:H109"/>
    <mergeCell ref="G110:H110"/>
    <mergeCell ref="G101:H101"/>
    <mergeCell ref="G102:H102"/>
    <mergeCell ref="G103:H103"/>
    <mergeCell ref="G104:H104"/>
    <mergeCell ref="G105:H105"/>
    <mergeCell ref="G96:H96"/>
    <mergeCell ref="G97:H97"/>
    <mergeCell ref="G98:H98"/>
    <mergeCell ref="G99:H99"/>
    <mergeCell ref="G100:H100"/>
    <mergeCell ref="G91:H91"/>
    <mergeCell ref="G92:H92"/>
    <mergeCell ref="G93:H93"/>
    <mergeCell ref="G94:H94"/>
    <mergeCell ref="G95:H95"/>
    <mergeCell ref="G86:H86"/>
    <mergeCell ref="G87:H87"/>
    <mergeCell ref="G88:H88"/>
    <mergeCell ref="G89:H89"/>
    <mergeCell ref="G90:H90"/>
    <mergeCell ref="G81:H81"/>
    <mergeCell ref="G82:H82"/>
    <mergeCell ref="G83:H83"/>
    <mergeCell ref="G84:H84"/>
    <mergeCell ref="G85:H85"/>
    <mergeCell ref="E120:F120"/>
    <mergeCell ref="E121:F121"/>
    <mergeCell ref="E122:F122"/>
    <mergeCell ref="G68:H68"/>
    <mergeCell ref="G69:H69"/>
    <mergeCell ref="G70:H70"/>
    <mergeCell ref="G71:H71"/>
    <mergeCell ref="G72:H72"/>
    <mergeCell ref="G73:H73"/>
    <mergeCell ref="G74:H74"/>
    <mergeCell ref="G75:H75"/>
    <mergeCell ref="G76:H76"/>
    <mergeCell ref="G77:H77"/>
    <mergeCell ref="G78:H78"/>
    <mergeCell ref="G79:H79"/>
    <mergeCell ref="G80:H80"/>
    <mergeCell ref="E115:F115"/>
    <mergeCell ref="E116:F116"/>
    <mergeCell ref="E117:F117"/>
    <mergeCell ref="E110:F110"/>
    <mergeCell ref="E111:F111"/>
    <mergeCell ref="E112:F112"/>
    <mergeCell ref="E113:F113"/>
    <mergeCell ref="E114:F114"/>
    <mergeCell ref="E105:F105"/>
    <mergeCell ref="E106:F106"/>
    <mergeCell ref="E107:F107"/>
    <mergeCell ref="E108:F108"/>
    <mergeCell ref="E109:F109"/>
    <mergeCell ref="E100:F100"/>
    <mergeCell ref="E101:F101"/>
    <mergeCell ref="E102:F102"/>
    <mergeCell ref="E103:F103"/>
    <mergeCell ref="E104:F104"/>
    <mergeCell ref="E95:F95"/>
    <mergeCell ref="E96:F96"/>
    <mergeCell ref="E97:F97"/>
    <mergeCell ref="E98:F98"/>
    <mergeCell ref="E99:F99"/>
    <mergeCell ref="E90:F90"/>
    <mergeCell ref="E91:F91"/>
    <mergeCell ref="E92:F92"/>
    <mergeCell ref="E93:F93"/>
    <mergeCell ref="E94:F94"/>
    <mergeCell ref="E85:F85"/>
    <mergeCell ref="E86:F86"/>
    <mergeCell ref="E87:F87"/>
    <mergeCell ref="E88:F88"/>
    <mergeCell ref="E89:F89"/>
    <mergeCell ref="E80:F80"/>
    <mergeCell ref="E81:F81"/>
    <mergeCell ref="E82:F82"/>
    <mergeCell ref="E83:F83"/>
    <mergeCell ref="E84:F84"/>
    <mergeCell ref="E75:F75"/>
    <mergeCell ref="E76:F76"/>
    <mergeCell ref="E77:F77"/>
    <mergeCell ref="E78:F78"/>
    <mergeCell ref="E79:F79"/>
    <mergeCell ref="C113:D113"/>
    <mergeCell ref="C114:D114"/>
    <mergeCell ref="C115:D115"/>
    <mergeCell ref="C116:D116"/>
    <mergeCell ref="C117:D117"/>
    <mergeCell ref="C108:D108"/>
    <mergeCell ref="C109:D109"/>
    <mergeCell ref="C110:D110"/>
    <mergeCell ref="C111:D111"/>
    <mergeCell ref="C112:D112"/>
    <mergeCell ref="C103:D103"/>
    <mergeCell ref="C104:D104"/>
    <mergeCell ref="C105:D105"/>
    <mergeCell ref="C106:D106"/>
    <mergeCell ref="C107:D107"/>
    <mergeCell ref="C98:D98"/>
    <mergeCell ref="C99:D99"/>
    <mergeCell ref="C100:D100"/>
    <mergeCell ref="C101:D101"/>
    <mergeCell ref="C102:D102"/>
    <mergeCell ref="C93:D93"/>
    <mergeCell ref="C94:D94"/>
    <mergeCell ref="C95:D95"/>
    <mergeCell ref="C96:D96"/>
    <mergeCell ref="C97:D97"/>
    <mergeCell ref="C88:D88"/>
    <mergeCell ref="C89:D89"/>
    <mergeCell ref="C90:D90"/>
    <mergeCell ref="C91:D91"/>
    <mergeCell ref="C92:D92"/>
    <mergeCell ref="C83:D83"/>
    <mergeCell ref="C84:D84"/>
    <mergeCell ref="C85:D85"/>
    <mergeCell ref="C86:D86"/>
    <mergeCell ref="C87:D87"/>
    <mergeCell ref="C78:D78"/>
    <mergeCell ref="C79:D79"/>
    <mergeCell ref="C80:D80"/>
    <mergeCell ref="C81:D81"/>
    <mergeCell ref="C82:D82"/>
    <mergeCell ref="C76:D76"/>
    <mergeCell ref="C77:D77"/>
    <mergeCell ref="C68:D68"/>
    <mergeCell ref="C69:D69"/>
    <mergeCell ref="C70:D70"/>
    <mergeCell ref="C71:D71"/>
    <mergeCell ref="C72:D72"/>
    <mergeCell ref="B66:B67"/>
    <mergeCell ref="C66:F66"/>
    <mergeCell ref="C67:D67"/>
    <mergeCell ref="E67:F67"/>
    <mergeCell ref="E70:F70"/>
    <mergeCell ref="E71:F71"/>
    <mergeCell ref="E72:F72"/>
    <mergeCell ref="E73:F73"/>
    <mergeCell ref="E74:F74"/>
    <mergeCell ref="E68:F68"/>
    <mergeCell ref="E69:F69"/>
    <mergeCell ref="C73:D73"/>
    <mergeCell ref="C74:D74"/>
    <mergeCell ref="B2:L2"/>
    <mergeCell ref="I4:J4"/>
    <mergeCell ref="G4:H4"/>
    <mergeCell ref="E4:F4"/>
    <mergeCell ref="C4:D4"/>
    <mergeCell ref="B4:B5"/>
    <mergeCell ref="L4:L5"/>
    <mergeCell ref="K4:K5"/>
    <mergeCell ref="C75:D75"/>
    <mergeCell ref="L66:L67"/>
    <mergeCell ref="K66:K67"/>
    <mergeCell ref="B64:L64"/>
    <mergeCell ref="G66:J66"/>
    <mergeCell ref="G67:H67"/>
    <mergeCell ref="I67:J67"/>
  </mergeCells>
  <printOptions horizontalCentered="1"/>
  <pageMargins left="0.23622047244094491" right="0.23622047244094491" top="0.39370078740157483" bottom="0.94488188976377963" header="0.31496062992125984" footer="0.31496062992125984"/>
  <pageSetup paperSize="9" scale="34" orientation="portrait" r:id="rId1"/>
  <headerFooter>
    <oddFooter xml:space="preserve">&amp;CPage &amp;P of 3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1"/>
  <sheetViews>
    <sheetView zoomScale="85" zoomScaleNormal="85" workbookViewId="0">
      <selection activeCell="B2" sqref="B2"/>
    </sheetView>
  </sheetViews>
  <sheetFormatPr defaultColWidth="9.109375" defaultRowHeight="14.4" x14ac:dyDescent="0.3"/>
  <cols>
    <col min="1" max="1" width="1.5546875" style="3" customWidth="1"/>
    <col min="2" max="2" width="14.33203125" style="3" bestFit="1" customWidth="1"/>
    <col min="3" max="3" width="39.44140625" style="1" customWidth="1"/>
    <col min="4" max="4" width="21.5546875" style="1" customWidth="1"/>
    <col min="5" max="8" width="18.5546875" style="1" customWidth="1"/>
    <col min="9" max="9" width="1.5546875" style="1" customWidth="1"/>
    <col min="10" max="10" width="28.5546875" style="1" hidden="1" customWidth="1"/>
    <col min="11" max="11" width="10.5546875" style="40" customWidth="1"/>
    <col min="12" max="13" width="10.5546875" style="1" customWidth="1"/>
    <col min="14" max="14" width="38.44140625" style="1" bestFit="1" customWidth="1"/>
    <col min="15" max="16384" width="9.109375" style="1"/>
  </cols>
  <sheetData>
    <row r="1" spans="1:10" ht="10.050000000000001" customHeight="1" x14ac:dyDescent="0.3">
      <c r="A1" s="4"/>
    </row>
    <row r="2" spans="1:10" ht="82.5" customHeight="1" x14ac:dyDescent="0.3">
      <c r="B2" s="35" t="s">
        <v>446</v>
      </c>
      <c r="C2" s="35" t="s">
        <v>0</v>
      </c>
      <c r="D2" s="35" t="s">
        <v>163</v>
      </c>
      <c r="E2" s="35" t="s">
        <v>131</v>
      </c>
      <c r="F2" s="76" t="s">
        <v>130</v>
      </c>
      <c r="G2" s="35" t="s">
        <v>209</v>
      </c>
      <c r="H2" s="76" t="s">
        <v>208</v>
      </c>
      <c r="J2" s="35" t="s">
        <v>202</v>
      </c>
    </row>
    <row r="3" spans="1:10" x14ac:dyDescent="0.3">
      <c r="B3" s="36">
        <v>1</v>
      </c>
      <c r="C3" s="37" t="s">
        <v>2</v>
      </c>
      <c r="D3" s="37" t="s">
        <v>183</v>
      </c>
      <c r="E3" s="38">
        <v>294</v>
      </c>
      <c r="F3" s="38">
        <v>241</v>
      </c>
      <c r="G3" s="38">
        <v>190</v>
      </c>
      <c r="H3" s="38">
        <v>157</v>
      </c>
      <c r="J3" s="24" t="s">
        <v>161</v>
      </c>
    </row>
    <row r="4" spans="1:10" x14ac:dyDescent="0.3">
      <c r="B4" s="41">
        <v>2</v>
      </c>
      <c r="C4" s="42" t="s">
        <v>3</v>
      </c>
      <c r="D4" s="42" t="s">
        <v>183</v>
      </c>
      <c r="E4" s="43">
        <v>280</v>
      </c>
      <c r="F4" s="43">
        <v>214</v>
      </c>
      <c r="G4" s="43">
        <v>162</v>
      </c>
      <c r="H4" s="43">
        <v>131</v>
      </c>
      <c r="J4" s="24" t="s">
        <v>160</v>
      </c>
    </row>
    <row r="5" spans="1:10" x14ac:dyDescent="0.3">
      <c r="B5" s="47">
        <v>3</v>
      </c>
      <c r="C5" s="48" t="s">
        <v>5</v>
      </c>
      <c r="D5" s="48" t="s">
        <v>183</v>
      </c>
      <c r="E5" s="49">
        <v>88</v>
      </c>
      <c r="F5" s="49">
        <v>74</v>
      </c>
      <c r="G5" s="49">
        <v>55</v>
      </c>
      <c r="H5" s="49">
        <v>39</v>
      </c>
      <c r="J5" s="24" t="s">
        <v>210</v>
      </c>
    </row>
    <row r="6" spans="1:10" x14ac:dyDescent="0.3">
      <c r="B6" s="47">
        <v>4</v>
      </c>
      <c r="C6" s="48" t="s">
        <v>44</v>
      </c>
      <c r="D6" s="48" t="s">
        <v>183</v>
      </c>
      <c r="E6" s="49">
        <v>88</v>
      </c>
      <c r="F6" s="49">
        <v>74</v>
      </c>
      <c r="G6" s="49">
        <v>55</v>
      </c>
      <c r="H6" s="49">
        <v>39</v>
      </c>
      <c r="J6" s="24" t="s">
        <v>211</v>
      </c>
    </row>
    <row r="7" spans="1:10" x14ac:dyDescent="0.3">
      <c r="B7" s="44">
        <v>5</v>
      </c>
      <c r="C7" s="45" t="s">
        <v>4</v>
      </c>
      <c r="D7" s="45" t="s">
        <v>183</v>
      </c>
      <c r="E7" s="46">
        <v>164</v>
      </c>
      <c r="F7" s="46">
        <v>137</v>
      </c>
      <c r="G7" s="46">
        <v>102</v>
      </c>
      <c r="H7" s="46">
        <v>78</v>
      </c>
      <c r="J7" s="24" t="s">
        <v>162</v>
      </c>
    </row>
    <row r="8" spans="1:10" x14ac:dyDescent="0.3">
      <c r="B8" s="44">
        <v>6</v>
      </c>
      <c r="C8" s="45" t="s">
        <v>38</v>
      </c>
      <c r="D8" s="45" t="s">
        <v>183</v>
      </c>
      <c r="E8" s="46">
        <v>164</v>
      </c>
      <c r="F8" s="46">
        <v>137</v>
      </c>
      <c r="G8" s="46">
        <v>102</v>
      </c>
      <c r="H8" s="46">
        <v>78</v>
      </c>
      <c r="J8" s="4"/>
    </row>
    <row r="9" spans="1:10" x14ac:dyDescent="0.3">
      <c r="B9" s="36">
        <v>7</v>
      </c>
      <c r="C9" s="37" t="s">
        <v>26</v>
      </c>
      <c r="D9" s="37" t="s">
        <v>183</v>
      </c>
      <c r="E9" s="38">
        <v>294</v>
      </c>
      <c r="F9" s="38">
        <v>241</v>
      </c>
      <c r="G9" s="38">
        <v>190</v>
      </c>
      <c r="H9" s="38">
        <v>157</v>
      </c>
      <c r="J9" s="76" t="s">
        <v>204</v>
      </c>
    </row>
    <row r="10" spans="1:10" x14ac:dyDescent="0.3">
      <c r="B10" s="47">
        <v>8</v>
      </c>
      <c r="C10" s="48" t="s">
        <v>45</v>
      </c>
      <c r="D10" s="48" t="s">
        <v>183</v>
      </c>
      <c r="E10" s="49">
        <v>88</v>
      </c>
      <c r="F10" s="49">
        <v>74</v>
      </c>
      <c r="G10" s="49">
        <v>55</v>
      </c>
      <c r="H10" s="49">
        <v>39</v>
      </c>
      <c r="J10" s="2" t="s">
        <v>193</v>
      </c>
    </row>
    <row r="11" spans="1:10" x14ac:dyDescent="0.3">
      <c r="B11" s="41">
        <v>9</v>
      </c>
      <c r="C11" s="42" t="s">
        <v>32</v>
      </c>
      <c r="D11" s="42" t="s">
        <v>183</v>
      </c>
      <c r="E11" s="43">
        <v>280</v>
      </c>
      <c r="F11" s="43">
        <v>214</v>
      </c>
      <c r="G11" s="43">
        <v>162</v>
      </c>
      <c r="H11" s="43">
        <v>131</v>
      </c>
      <c r="J11" s="2" t="s">
        <v>192</v>
      </c>
    </row>
    <row r="12" spans="1:10" x14ac:dyDescent="0.3">
      <c r="B12" s="47">
        <v>10</v>
      </c>
      <c r="C12" s="48" t="s">
        <v>199</v>
      </c>
      <c r="D12" s="48" t="s">
        <v>183</v>
      </c>
      <c r="E12" s="49">
        <v>88</v>
      </c>
      <c r="F12" s="49">
        <v>74</v>
      </c>
      <c r="G12" s="49">
        <v>55</v>
      </c>
      <c r="H12" s="49">
        <v>39</v>
      </c>
    </row>
    <row r="13" spans="1:10" x14ac:dyDescent="0.3">
      <c r="B13" s="41">
        <v>11</v>
      </c>
      <c r="C13" s="42" t="s">
        <v>33</v>
      </c>
      <c r="D13" s="42" t="s">
        <v>183</v>
      </c>
      <c r="E13" s="43">
        <v>280</v>
      </c>
      <c r="F13" s="43">
        <v>214</v>
      </c>
      <c r="G13" s="43">
        <v>162</v>
      </c>
      <c r="H13" s="43">
        <v>131</v>
      </c>
      <c r="J13" s="35" t="s">
        <v>218</v>
      </c>
    </row>
    <row r="14" spans="1:10" x14ac:dyDescent="0.3">
      <c r="B14" s="41">
        <v>12</v>
      </c>
      <c r="C14" s="42" t="s">
        <v>34</v>
      </c>
      <c r="D14" s="42" t="s">
        <v>183</v>
      </c>
      <c r="E14" s="43">
        <v>280</v>
      </c>
      <c r="F14" s="43">
        <v>214</v>
      </c>
      <c r="G14" s="43">
        <v>162</v>
      </c>
      <c r="H14" s="43">
        <v>131</v>
      </c>
      <c r="J14" s="24" t="s">
        <v>157</v>
      </c>
    </row>
    <row r="15" spans="1:10" x14ac:dyDescent="0.3">
      <c r="B15" s="44">
        <v>13</v>
      </c>
      <c r="C15" s="45" t="s">
        <v>39</v>
      </c>
      <c r="D15" s="45" t="s">
        <v>183</v>
      </c>
      <c r="E15" s="46">
        <v>164</v>
      </c>
      <c r="F15" s="46">
        <v>137</v>
      </c>
      <c r="G15" s="46">
        <v>102</v>
      </c>
      <c r="H15" s="46">
        <v>78</v>
      </c>
      <c r="J15" s="24" t="s">
        <v>173</v>
      </c>
    </row>
    <row r="16" spans="1:10" x14ac:dyDescent="0.3">
      <c r="B16" s="47">
        <v>14</v>
      </c>
      <c r="C16" s="48" t="s">
        <v>46</v>
      </c>
      <c r="D16" s="48" t="s">
        <v>183</v>
      </c>
      <c r="E16" s="49">
        <v>88</v>
      </c>
      <c r="F16" s="49">
        <v>74</v>
      </c>
      <c r="G16" s="49">
        <v>55</v>
      </c>
      <c r="H16" s="49">
        <v>39</v>
      </c>
      <c r="J16" s="24" t="s">
        <v>174</v>
      </c>
    </row>
    <row r="17" spans="1:19" x14ac:dyDescent="0.3">
      <c r="B17" s="41">
        <v>15</v>
      </c>
      <c r="C17" s="42" t="s">
        <v>35</v>
      </c>
      <c r="D17" s="42" t="s">
        <v>183</v>
      </c>
      <c r="E17" s="43">
        <v>280</v>
      </c>
      <c r="F17" s="43">
        <v>214</v>
      </c>
      <c r="G17" s="43">
        <v>162</v>
      </c>
      <c r="H17" s="43">
        <v>131</v>
      </c>
      <c r="J17" s="24" t="s">
        <v>171</v>
      </c>
    </row>
    <row r="18" spans="1:19" x14ac:dyDescent="0.3">
      <c r="B18" s="36">
        <v>16</v>
      </c>
      <c r="C18" s="37" t="s">
        <v>27</v>
      </c>
      <c r="D18" s="37" t="s">
        <v>183</v>
      </c>
      <c r="E18" s="38">
        <v>294</v>
      </c>
      <c r="F18" s="38">
        <v>241</v>
      </c>
      <c r="G18" s="38">
        <v>190</v>
      </c>
      <c r="H18" s="38">
        <v>157</v>
      </c>
      <c r="J18" s="24" t="s">
        <v>172</v>
      </c>
    </row>
    <row r="19" spans="1:19" x14ac:dyDescent="0.3">
      <c r="B19" s="41">
        <v>17</v>
      </c>
      <c r="C19" s="42" t="s">
        <v>36</v>
      </c>
      <c r="D19" s="42" t="s">
        <v>183</v>
      </c>
      <c r="E19" s="43">
        <v>280</v>
      </c>
      <c r="F19" s="43">
        <v>214</v>
      </c>
      <c r="G19" s="43">
        <v>162</v>
      </c>
      <c r="H19" s="43">
        <v>131</v>
      </c>
      <c r="J19" s="24" t="s">
        <v>246</v>
      </c>
    </row>
    <row r="20" spans="1:19" x14ac:dyDescent="0.3">
      <c r="B20" s="47">
        <v>18</v>
      </c>
      <c r="C20" s="48" t="s">
        <v>47</v>
      </c>
      <c r="D20" s="48" t="s">
        <v>183</v>
      </c>
      <c r="E20" s="49">
        <v>88</v>
      </c>
      <c r="F20" s="49">
        <v>74</v>
      </c>
      <c r="G20" s="49">
        <v>55</v>
      </c>
      <c r="H20" s="49">
        <v>39</v>
      </c>
    </row>
    <row r="21" spans="1:19" x14ac:dyDescent="0.3">
      <c r="B21" s="36">
        <v>19</v>
      </c>
      <c r="C21" s="37" t="s">
        <v>28</v>
      </c>
      <c r="D21" s="37" t="s">
        <v>183</v>
      </c>
      <c r="E21" s="38">
        <v>294</v>
      </c>
      <c r="F21" s="38">
        <v>241</v>
      </c>
      <c r="G21" s="38">
        <v>190</v>
      </c>
      <c r="H21" s="38">
        <v>157</v>
      </c>
      <c r="J21" s="35" t="s">
        <v>219</v>
      </c>
    </row>
    <row r="22" spans="1:19" x14ac:dyDescent="0.3">
      <c r="B22" s="47">
        <v>20</v>
      </c>
      <c r="C22" s="48" t="s">
        <v>48</v>
      </c>
      <c r="D22" s="48" t="s">
        <v>183</v>
      </c>
      <c r="E22" s="49">
        <v>88</v>
      </c>
      <c r="F22" s="49">
        <v>74</v>
      </c>
      <c r="G22" s="49">
        <v>55</v>
      </c>
      <c r="H22" s="49">
        <v>39</v>
      </c>
      <c r="J22" s="24" t="s">
        <v>220</v>
      </c>
    </row>
    <row r="23" spans="1:19" x14ac:dyDescent="0.3">
      <c r="B23" s="36">
        <v>21</v>
      </c>
      <c r="C23" s="37" t="s">
        <v>134</v>
      </c>
      <c r="D23" s="37" t="s">
        <v>183</v>
      </c>
      <c r="E23" s="38">
        <v>294</v>
      </c>
      <c r="F23" s="38">
        <v>241</v>
      </c>
      <c r="G23" s="38">
        <v>190</v>
      </c>
      <c r="H23" s="38">
        <v>157</v>
      </c>
      <c r="J23" s="24" t="s">
        <v>221</v>
      </c>
    </row>
    <row r="24" spans="1:19" x14ac:dyDescent="0.3">
      <c r="B24" s="44">
        <v>22</v>
      </c>
      <c r="C24" s="45" t="s">
        <v>40</v>
      </c>
      <c r="D24" s="45" t="s">
        <v>183</v>
      </c>
      <c r="E24" s="46">
        <v>164</v>
      </c>
      <c r="F24" s="46">
        <v>137</v>
      </c>
      <c r="G24" s="46">
        <v>102</v>
      </c>
      <c r="H24" s="46">
        <v>78</v>
      </c>
    </row>
    <row r="25" spans="1:19" s="40" customFormat="1" x14ac:dyDescent="0.3">
      <c r="A25" s="39"/>
      <c r="B25" s="36">
        <v>23</v>
      </c>
      <c r="C25" s="37" t="s">
        <v>29</v>
      </c>
      <c r="D25" s="37" t="s">
        <v>183</v>
      </c>
      <c r="E25" s="38">
        <v>294</v>
      </c>
      <c r="F25" s="38">
        <v>241</v>
      </c>
      <c r="G25" s="38">
        <v>190</v>
      </c>
      <c r="H25" s="38">
        <v>157</v>
      </c>
      <c r="J25" s="1"/>
      <c r="L25" s="1"/>
      <c r="M25" s="1"/>
      <c r="N25" s="1"/>
      <c r="P25" s="1"/>
      <c r="Q25" s="1"/>
      <c r="R25" s="1"/>
      <c r="S25" s="1"/>
    </row>
    <row r="26" spans="1:19" x14ac:dyDescent="0.3">
      <c r="B26" s="36">
        <v>24</v>
      </c>
      <c r="C26" s="37" t="s">
        <v>30</v>
      </c>
      <c r="D26" s="37" t="s">
        <v>183</v>
      </c>
      <c r="E26" s="38">
        <v>294</v>
      </c>
      <c r="F26" s="38">
        <v>241</v>
      </c>
      <c r="G26" s="38">
        <v>190</v>
      </c>
      <c r="H26" s="38">
        <v>157</v>
      </c>
    </row>
    <row r="27" spans="1:19" x14ac:dyDescent="0.3">
      <c r="B27" s="47">
        <v>25</v>
      </c>
      <c r="C27" s="48" t="s">
        <v>49</v>
      </c>
      <c r="D27" s="48" t="s">
        <v>183</v>
      </c>
      <c r="E27" s="49">
        <v>88</v>
      </c>
      <c r="F27" s="49">
        <v>74</v>
      </c>
      <c r="G27" s="49">
        <v>55</v>
      </c>
      <c r="H27" s="49">
        <v>39</v>
      </c>
    </row>
    <row r="28" spans="1:19" x14ac:dyDescent="0.3">
      <c r="B28" s="44">
        <v>26</v>
      </c>
      <c r="C28" s="45" t="s">
        <v>41</v>
      </c>
      <c r="D28" s="45" t="s">
        <v>183</v>
      </c>
      <c r="E28" s="46">
        <v>164</v>
      </c>
      <c r="F28" s="46">
        <v>137</v>
      </c>
      <c r="G28" s="46">
        <v>102</v>
      </c>
      <c r="H28" s="46">
        <v>78</v>
      </c>
    </row>
    <row r="29" spans="1:19" x14ac:dyDescent="0.3">
      <c r="B29" s="47">
        <v>27</v>
      </c>
      <c r="C29" s="48" t="s">
        <v>50</v>
      </c>
      <c r="D29" s="48" t="s">
        <v>183</v>
      </c>
      <c r="E29" s="49">
        <v>88</v>
      </c>
      <c r="F29" s="49">
        <v>74</v>
      </c>
      <c r="G29" s="49">
        <v>55</v>
      </c>
      <c r="H29" s="49">
        <v>39</v>
      </c>
    </row>
    <row r="30" spans="1:19" x14ac:dyDescent="0.3">
      <c r="B30" s="47">
        <v>28</v>
      </c>
      <c r="C30" s="48" t="s">
        <v>148</v>
      </c>
      <c r="D30" s="48" t="s">
        <v>183</v>
      </c>
      <c r="E30" s="49">
        <v>88</v>
      </c>
      <c r="F30" s="49">
        <v>74</v>
      </c>
      <c r="G30" s="49">
        <v>55</v>
      </c>
      <c r="H30" s="49">
        <v>39</v>
      </c>
    </row>
    <row r="31" spans="1:19" x14ac:dyDescent="0.3">
      <c r="B31" s="44">
        <v>29</v>
      </c>
      <c r="C31" s="45" t="s">
        <v>42</v>
      </c>
      <c r="D31" s="45" t="s">
        <v>183</v>
      </c>
      <c r="E31" s="46">
        <v>164</v>
      </c>
      <c r="F31" s="46">
        <v>137</v>
      </c>
      <c r="G31" s="46">
        <v>102</v>
      </c>
      <c r="H31" s="46">
        <v>78</v>
      </c>
    </row>
    <row r="32" spans="1:19" x14ac:dyDescent="0.3">
      <c r="B32" s="44">
        <v>30</v>
      </c>
      <c r="C32" s="45" t="s">
        <v>43</v>
      </c>
      <c r="D32" s="45" t="s">
        <v>183</v>
      </c>
      <c r="E32" s="46">
        <v>164</v>
      </c>
      <c r="F32" s="46">
        <v>137</v>
      </c>
      <c r="G32" s="46">
        <v>102</v>
      </c>
      <c r="H32" s="46">
        <v>78</v>
      </c>
    </row>
    <row r="33" spans="2:8" x14ac:dyDescent="0.3">
      <c r="B33" s="36">
        <v>31</v>
      </c>
      <c r="C33" s="37" t="s">
        <v>31</v>
      </c>
      <c r="D33" s="37" t="s">
        <v>183</v>
      </c>
      <c r="E33" s="38">
        <v>294</v>
      </c>
      <c r="F33" s="38">
        <v>241</v>
      </c>
      <c r="G33" s="38">
        <v>190</v>
      </c>
      <c r="H33" s="38">
        <v>157</v>
      </c>
    </row>
    <row r="34" spans="2:8" x14ac:dyDescent="0.3">
      <c r="B34" s="47">
        <v>32</v>
      </c>
      <c r="C34" s="48" t="s">
        <v>51</v>
      </c>
      <c r="D34" s="48" t="s">
        <v>183</v>
      </c>
      <c r="E34" s="49">
        <v>88</v>
      </c>
      <c r="F34" s="49">
        <v>74</v>
      </c>
      <c r="G34" s="49">
        <v>55</v>
      </c>
      <c r="H34" s="49">
        <v>39</v>
      </c>
    </row>
    <row r="35" spans="2:8" x14ac:dyDescent="0.3">
      <c r="B35" s="41">
        <v>33</v>
      </c>
      <c r="C35" s="42" t="s">
        <v>37</v>
      </c>
      <c r="D35" s="42" t="s">
        <v>183</v>
      </c>
      <c r="E35" s="43">
        <v>280</v>
      </c>
      <c r="F35" s="43">
        <v>214</v>
      </c>
      <c r="G35" s="43">
        <v>162</v>
      </c>
      <c r="H35" s="43">
        <v>131</v>
      </c>
    </row>
    <row r="36" spans="2:8" x14ac:dyDescent="0.3">
      <c r="B36" s="56">
        <v>34</v>
      </c>
      <c r="C36" s="57" t="s">
        <v>6</v>
      </c>
      <c r="D36" s="57" t="s">
        <v>184</v>
      </c>
      <c r="E36" s="58">
        <v>77</v>
      </c>
      <c r="F36" s="58">
        <v>57</v>
      </c>
      <c r="G36" s="58">
        <v>40</v>
      </c>
      <c r="H36" s="58">
        <v>32</v>
      </c>
    </row>
    <row r="37" spans="2:8" x14ac:dyDescent="0.3">
      <c r="B37" s="53">
        <v>35</v>
      </c>
      <c r="C37" s="54" t="s">
        <v>53</v>
      </c>
      <c r="D37" s="54" t="s">
        <v>184</v>
      </c>
      <c r="E37" s="55">
        <v>108</v>
      </c>
      <c r="F37" s="55">
        <v>80</v>
      </c>
      <c r="G37" s="55">
        <v>57</v>
      </c>
      <c r="H37" s="55">
        <v>45</v>
      </c>
    </row>
    <row r="38" spans="2:8" x14ac:dyDescent="0.3">
      <c r="B38" s="59">
        <v>36</v>
      </c>
      <c r="C38" s="60" t="s">
        <v>54</v>
      </c>
      <c r="D38" s="60" t="s">
        <v>184</v>
      </c>
      <c r="E38" s="61">
        <v>47</v>
      </c>
      <c r="F38" s="61">
        <v>33</v>
      </c>
      <c r="G38" s="61">
        <v>22</v>
      </c>
      <c r="H38" s="61">
        <v>17</v>
      </c>
    </row>
    <row r="39" spans="2:8" x14ac:dyDescent="0.3">
      <c r="B39" s="53">
        <v>37</v>
      </c>
      <c r="C39" s="55" t="s">
        <v>369</v>
      </c>
      <c r="D39" s="55" t="s">
        <v>184</v>
      </c>
      <c r="E39" s="55">
        <v>108</v>
      </c>
      <c r="F39" s="55">
        <v>80</v>
      </c>
      <c r="G39" s="55">
        <v>57</v>
      </c>
      <c r="H39" s="55">
        <v>45</v>
      </c>
    </row>
    <row r="40" spans="2:8" x14ac:dyDescent="0.3">
      <c r="B40" s="53">
        <v>38</v>
      </c>
      <c r="C40" s="55" t="s">
        <v>370</v>
      </c>
      <c r="D40" s="55" t="s">
        <v>184</v>
      </c>
      <c r="E40" s="55">
        <v>108</v>
      </c>
      <c r="F40" s="55">
        <v>80</v>
      </c>
      <c r="G40" s="55">
        <v>57</v>
      </c>
      <c r="H40" s="55">
        <v>45</v>
      </c>
    </row>
    <row r="41" spans="2:8" x14ac:dyDescent="0.3">
      <c r="B41" s="53">
        <v>39</v>
      </c>
      <c r="C41" s="54" t="s">
        <v>55</v>
      </c>
      <c r="D41" s="54" t="s">
        <v>184</v>
      </c>
      <c r="E41" s="55">
        <v>108</v>
      </c>
      <c r="F41" s="55">
        <v>80</v>
      </c>
      <c r="G41" s="55">
        <v>57</v>
      </c>
      <c r="H41" s="55">
        <v>45</v>
      </c>
    </row>
    <row r="42" spans="2:8" x14ac:dyDescent="0.3">
      <c r="B42" s="59">
        <v>40</v>
      </c>
      <c r="C42" s="60" t="s">
        <v>56</v>
      </c>
      <c r="D42" s="60" t="s">
        <v>184</v>
      </c>
      <c r="E42" s="61">
        <v>47</v>
      </c>
      <c r="F42" s="61">
        <v>33</v>
      </c>
      <c r="G42" s="61">
        <v>22</v>
      </c>
      <c r="H42" s="61">
        <v>17</v>
      </c>
    </row>
    <row r="43" spans="2:8" x14ac:dyDescent="0.3">
      <c r="B43" s="56">
        <v>41</v>
      </c>
      <c r="C43" s="57" t="s">
        <v>57</v>
      </c>
      <c r="D43" s="57" t="s">
        <v>184</v>
      </c>
      <c r="E43" s="58">
        <v>77</v>
      </c>
      <c r="F43" s="58">
        <v>57</v>
      </c>
      <c r="G43" s="58">
        <v>40</v>
      </c>
      <c r="H43" s="58">
        <v>32</v>
      </c>
    </row>
    <row r="44" spans="2:8" x14ac:dyDescent="0.3">
      <c r="B44" s="56">
        <v>42</v>
      </c>
      <c r="C44" s="58" t="s">
        <v>371</v>
      </c>
      <c r="D44" s="58" t="s">
        <v>184</v>
      </c>
      <c r="E44" s="58">
        <v>77</v>
      </c>
      <c r="F44" s="58">
        <v>57</v>
      </c>
      <c r="G44" s="58">
        <v>40</v>
      </c>
      <c r="H44" s="58">
        <v>32</v>
      </c>
    </row>
    <row r="45" spans="2:8" x14ac:dyDescent="0.3">
      <c r="B45" s="59">
        <v>43</v>
      </c>
      <c r="C45" s="60" t="s">
        <v>58</v>
      </c>
      <c r="D45" s="60" t="s">
        <v>184</v>
      </c>
      <c r="E45" s="61">
        <v>47</v>
      </c>
      <c r="F45" s="61">
        <v>33</v>
      </c>
      <c r="G45" s="61">
        <v>22</v>
      </c>
      <c r="H45" s="61">
        <v>17</v>
      </c>
    </row>
    <row r="46" spans="2:8" x14ac:dyDescent="0.3">
      <c r="B46" s="53">
        <v>44</v>
      </c>
      <c r="C46" s="55" t="s">
        <v>372</v>
      </c>
      <c r="D46" s="55" t="s">
        <v>184</v>
      </c>
      <c r="E46" s="55">
        <v>108</v>
      </c>
      <c r="F46" s="55">
        <v>80</v>
      </c>
      <c r="G46" s="55">
        <v>57</v>
      </c>
      <c r="H46" s="55">
        <v>45</v>
      </c>
    </row>
    <row r="47" spans="2:8" x14ac:dyDescent="0.3">
      <c r="B47" s="59">
        <v>45</v>
      </c>
      <c r="C47" s="60" t="s">
        <v>60</v>
      </c>
      <c r="D47" s="60" t="s">
        <v>184</v>
      </c>
      <c r="E47" s="61">
        <v>47</v>
      </c>
      <c r="F47" s="61">
        <v>33</v>
      </c>
      <c r="G47" s="61">
        <v>22</v>
      </c>
      <c r="H47" s="61">
        <v>17</v>
      </c>
    </row>
    <row r="48" spans="2:8" x14ac:dyDescent="0.3">
      <c r="B48" s="59">
        <v>46</v>
      </c>
      <c r="C48" s="61" t="s">
        <v>368</v>
      </c>
      <c r="D48" s="61" t="s">
        <v>184</v>
      </c>
      <c r="E48" s="61">
        <v>47</v>
      </c>
      <c r="F48" s="61">
        <v>33</v>
      </c>
      <c r="G48" s="61">
        <v>22</v>
      </c>
      <c r="H48" s="61">
        <v>17</v>
      </c>
    </row>
    <row r="49" spans="2:8" x14ac:dyDescent="0.3">
      <c r="B49" s="59">
        <v>47</v>
      </c>
      <c r="C49" s="61" t="s">
        <v>373</v>
      </c>
      <c r="D49" s="61" t="s">
        <v>184</v>
      </c>
      <c r="E49" s="61">
        <v>47</v>
      </c>
      <c r="F49" s="61">
        <v>33</v>
      </c>
      <c r="G49" s="61">
        <v>22</v>
      </c>
      <c r="H49" s="61">
        <v>17</v>
      </c>
    </row>
    <row r="50" spans="2:8" x14ac:dyDescent="0.3">
      <c r="B50" s="59">
        <v>48</v>
      </c>
      <c r="C50" s="60" t="s">
        <v>61</v>
      </c>
      <c r="D50" s="60" t="s">
        <v>184</v>
      </c>
      <c r="E50" s="61">
        <v>47</v>
      </c>
      <c r="F50" s="61">
        <v>33</v>
      </c>
      <c r="G50" s="61">
        <v>22</v>
      </c>
      <c r="H50" s="61">
        <v>17</v>
      </c>
    </row>
    <row r="51" spans="2:8" x14ac:dyDescent="0.3">
      <c r="B51" s="56">
        <v>49</v>
      </c>
      <c r="C51" s="57" t="s">
        <v>62</v>
      </c>
      <c r="D51" s="57" t="s">
        <v>184</v>
      </c>
      <c r="E51" s="58">
        <v>77</v>
      </c>
      <c r="F51" s="58">
        <v>57</v>
      </c>
      <c r="G51" s="58">
        <v>40</v>
      </c>
      <c r="H51" s="58">
        <v>32</v>
      </c>
    </row>
    <row r="52" spans="2:8" x14ac:dyDescent="0.3">
      <c r="B52" s="53">
        <v>50</v>
      </c>
      <c r="C52" s="54" t="s">
        <v>63</v>
      </c>
      <c r="D52" s="54" t="s">
        <v>184</v>
      </c>
      <c r="E52" s="55">
        <v>108</v>
      </c>
      <c r="F52" s="55">
        <v>80</v>
      </c>
      <c r="G52" s="55">
        <v>57</v>
      </c>
      <c r="H52" s="55">
        <v>45</v>
      </c>
    </row>
    <row r="53" spans="2:8" x14ac:dyDescent="0.3">
      <c r="B53" s="59">
        <v>51</v>
      </c>
      <c r="C53" s="61" t="s">
        <v>374</v>
      </c>
      <c r="D53" s="61" t="s">
        <v>184</v>
      </c>
      <c r="E53" s="61">
        <v>47</v>
      </c>
      <c r="F53" s="61">
        <v>33</v>
      </c>
      <c r="G53" s="61">
        <v>22</v>
      </c>
      <c r="H53" s="61">
        <v>17</v>
      </c>
    </row>
    <row r="54" spans="2:8" x14ac:dyDescent="0.3">
      <c r="B54" s="53">
        <v>52</v>
      </c>
      <c r="C54" s="54" t="s">
        <v>64</v>
      </c>
      <c r="D54" s="54" t="s">
        <v>184</v>
      </c>
      <c r="E54" s="55">
        <v>108</v>
      </c>
      <c r="F54" s="55">
        <v>80</v>
      </c>
      <c r="G54" s="55">
        <v>57</v>
      </c>
      <c r="H54" s="55">
        <v>45</v>
      </c>
    </row>
    <row r="55" spans="2:8" x14ac:dyDescent="0.3">
      <c r="B55" s="56">
        <v>53</v>
      </c>
      <c r="C55" s="58" t="s">
        <v>375</v>
      </c>
      <c r="D55" s="58" t="s">
        <v>184</v>
      </c>
      <c r="E55" s="58">
        <v>77</v>
      </c>
      <c r="F55" s="58">
        <v>57</v>
      </c>
      <c r="G55" s="58">
        <v>40</v>
      </c>
      <c r="H55" s="58">
        <v>32</v>
      </c>
    </row>
    <row r="56" spans="2:8" x14ac:dyDescent="0.3">
      <c r="B56" s="59">
        <v>54</v>
      </c>
      <c r="C56" s="61" t="s">
        <v>376</v>
      </c>
      <c r="D56" s="61" t="s">
        <v>184</v>
      </c>
      <c r="E56" s="61">
        <v>47</v>
      </c>
      <c r="F56" s="61">
        <v>33</v>
      </c>
      <c r="G56" s="61">
        <v>22</v>
      </c>
      <c r="H56" s="61">
        <v>17</v>
      </c>
    </row>
    <row r="57" spans="2:8" x14ac:dyDescent="0.3">
      <c r="B57" s="59">
        <v>55</v>
      </c>
      <c r="C57" s="60" t="s">
        <v>65</v>
      </c>
      <c r="D57" s="60" t="s">
        <v>184</v>
      </c>
      <c r="E57" s="61">
        <v>47</v>
      </c>
      <c r="F57" s="61">
        <v>33</v>
      </c>
      <c r="G57" s="61">
        <v>22</v>
      </c>
      <c r="H57" s="61">
        <v>17</v>
      </c>
    </row>
    <row r="58" spans="2:8" x14ac:dyDescent="0.3">
      <c r="B58" s="56">
        <v>56</v>
      </c>
      <c r="C58" s="58" t="s">
        <v>377</v>
      </c>
      <c r="D58" s="58" t="s">
        <v>184</v>
      </c>
      <c r="E58" s="58">
        <v>77</v>
      </c>
      <c r="F58" s="58">
        <v>57</v>
      </c>
      <c r="G58" s="58">
        <v>40</v>
      </c>
      <c r="H58" s="58">
        <v>32</v>
      </c>
    </row>
    <row r="59" spans="2:8" x14ac:dyDescent="0.3">
      <c r="B59" s="59">
        <v>57</v>
      </c>
      <c r="C59" s="61" t="s">
        <v>378</v>
      </c>
      <c r="D59" s="61" t="s">
        <v>184</v>
      </c>
      <c r="E59" s="61">
        <v>47</v>
      </c>
      <c r="F59" s="61">
        <v>33</v>
      </c>
      <c r="G59" s="61">
        <v>22</v>
      </c>
      <c r="H59" s="61">
        <v>17</v>
      </c>
    </row>
    <row r="60" spans="2:8" x14ac:dyDescent="0.3">
      <c r="B60" s="59">
        <v>58</v>
      </c>
      <c r="C60" s="61" t="s">
        <v>379</v>
      </c>
      <c r="D60" s="61" t="s">
        <v>184</v>
      </c>
      <c r="E60" s="61">
        <v>47</v>
      </c>
      <c r="F60" s="61">
        <v>33</v>
      </c>
      <c r="G60" s="61">
        <v>22</v>
      </c>
      <c r="H60" s="61">
        <v>17</v>
      </c>
    </row>
    <row r="61" spans="2:8" x14ac:dyDescent="0.3">
      <c r="B61" s="59">
        <v>59</v>
      </c>
      <c r="C61" s="61" t="s">
        <v>380</v>
      </c>
      <c r="D61" s="61" t="s">
        <v>184</v>
      </c>
      <c r="E61" s="61">
        <v>47</v>
      </c>
      <c r="F61" s="61">
        <v>33</v>
      </c>
      <c r="G61" s="61">
        <v>22</v>
      </c>
      <c r="H61" s="61">
        <v>17</v>
      </c>
    </row>
    <row r="62" spans="2:8" x14ac:dyDescent="0.3">
      <c r="B62" s="53">
        <v>60</v>
      </c>
      <c r="C62" s="54" t="s">
        <v>59</v>
      </c>
      <c r="D62" s="54" t="s">
        <v>184</v>
      </c>
      <c r="E62" s="55">
        <v>108</v>
      </c>
      <c r="F62" s="55">
        <v>80</v>
      </c>
      <c r="G62" s="55">
        <v>57</v>
      </c>
      <c r="H62" s="55">
        <v>45</v>
      </c>
    </row>
    <row r="63" spans="2:8" x14ac:dyDescent="0.3">
      <c r="B63" s="56">
        <v>61</v>
      </c>
      <c r="C63" s="57" t="s">
        <v>66</v>
      </c>
      <c r="D63" s="57" t="s">
        <v>184</v>
      </c>
      <c r="E63" s="58">
        <v>77</v>
      </c>
      <c r="F63" s="58">
        <v>57</v>
      </c>
      <c r="G63" s="58">
        <v>40</v>
      </c>
      <c r="H63" s="58">
        <v>32</v>
      </c>
    </row>
    <row r="64" spans="2:8" x14ac:dyDescent="0.3">
      <c r="B64" s="53">
        <v>62</v>
      </c>
      <c r="C64" s="54" t="s">
        <v>67</v>
      </c>
      <c r="D64" s="54" t="s">
        <v>184</v>
      </c>
      <c r="E64" s="55">
        <v>108</v>
      </c>
      <c r="F64" s="55">
        <v>80</v>
      </c>
      <c r="G64" s="55">
        <v>57</v>
      </c>
      <c r="H64" s="55">
        <v>45</v>
      </c>
    </row>
    <row r="65" spans="2:8" x14ac:dyDescent="0.3">
      <c r="B65" s="53">
        <v>63</v>
      </c>
      <c r="C65" s="55" t="s">
        <v>381</v>
      </c>
      <c r="D65" s="55" t="s">
        <v>184</v>
      </c>
      <c r="E65" s="55">
        <v>108</v>
      </c>
      <c r="F65" s="55">
        <v>80</v>
      </c>
      <c r="G65" s="55">
        <v>57</v>
      </c>
      <c r="H65" s="55">
        <v>45</v>
      </c>
    </row>
    <row r="66" spans="2:8" x14ac:dyDescent="0.3">
      <c r="B66" s="56">
        <v>64</v>
      </c>
      <c r="C66" s="58" t="s">
        <v>382</v>
      </c>
      <c r="D66" s="58" t="s">
        <v>184</v>
      </c>
      <c r="E66" s="58">
        <v>77</v>
      </c>
      <c r="F66" s="58">
        <v>57</v>
      </c>
      <c r="G66" s="58">
        <v>40</v>
      </c>
      <c r="H66" s="58">
        <v>32</v>
      </c>
    </row>
    <row r="67" spans="2:8" x14ac:dyDescent="0.3">
      <c r="B67" s="59">
        <v>65</v>
      </c>
      <c r="C67" s="61" t="s">
        <v>383</v>
      </c>
      <c r="D67" s="61" t="s">
        <v>184</v>
      </c>
      <c r="E67" s="61">
        <v>47</v>
      </c>
      <c r="F67" s="61">
        <v>33</v>
      </c>
      <c r="G67" s="61">
        <v>22</v>
      </c>
      <c r="H67" s="61">
        <v>17</v>
      </c>
    </row>
    <row r="68" spans="2:8" x14ac:dyDescent="0.3">
      <c r="B68" s="53">
        <v>66</v>
      </c>
      <c r="C68" s="55" t="s">
        <v>384</v>
      </c>
      <c r="D68" s="55" t="s">
        <v>184</v>
      </c>
      <c r="E68" s="55">
        <v>108</v>
      </c>
      <c r="F68" s="55">
        <v>80</v>
      </c>
      <c r="G68" s="55">
        <v>57</v>
      </c>
      <c r="H68" s="55">
        <v>45</v>
      </c>
    </row>
    <row r="69" spans="2:8" x14ac:dyDescent="0.3">
      <c r="B69" s="56">
        <v>67</v>
      </c>
      <c r="C69" s="57" t="s">
        <v>68</v>
      </c>
      <c r="D69" s="57" t="s">
        <v>184</v>
      </c>
      <c r="E69" s="58">
        <v>77</v>
      </c>
      <c r="F69" s="58">
        <v>57</v>
      </c>
      <c r="G69" s="58">
        <v>40</v>
      </c>
      <c r="H69" s="58">
        <v>32</v>
      </c>
    </row>
    <row r="70" spans="2:8" x14ac:dyDescent="0.3">
      <c r="B70" s="59">
        <v>68</v>
      </c>
      <c r="C70" s="60" t="s">
        <v>69</v>
      </c>
      <c r="D70" s="60" t="s">
        <v>184</v>
      </c>
      <c r="E70" s="61">
        <v>47</v>
      </c>
      <c r="F70" s="61">
        <v>33</v>
      </c>
      <c r="G70" s="61">
        <v>22</v>
      </c>
      <c r="H70" s="61">
        <v>17</v>
      </c>
    </row>
    <row r="71" spans="2:8" x14ac:dyDescent="0.3">
      <c r="B71" s="56">
        <v>69</v>
      </c>
      <c r="C71" s="58" t="s">
        <v>385</v>
      </c>
      <c r="D71" s="58" t="s">
        <v>184</v>
      </c>
      <c r="E71" s="58">
        <v>77</v>
      </c>
      <c r="F71" s="58">
        <v>57</v>
      </c>
      <c r="G71" s="58">
        <v>40</v>
      </c>
      <c r="H71" s="58">
        <v>32</v>
      </c>
    </row>
    <row r="72" spans="2:8" x14ac:dyDescent="0.3">
      <c r="B72" s="53">
        <v>70</v>
      </c>
      <c r="C72" s="55" t="s">
        <v>386</v>
      </c>
      <c r="D72" s="55" t="s">
        <v>184</v>
      </c>
      <c r="E72" s="55">
        <v>108</v>
      </c>
      <c r="F72" s="55">
        <v>80</v>
      </c>
      <c r="G72" s="55">
        <v>57</v>
      </c>
      <c r="H72" s="55">
        <v>45</v>
      </c>
    </row>
    <row r="73" spans="2:8" x14ac:dyDescent="0.3">
      <c r="B73" s="56">
        <v>71</v>
      </c>
      <c r="C73" s="58" t="s">
        <v>387</v>
      </c>
      <c r="D73" s="58" t="s">
        <v>184</v>
      </c>
      <c r="E73" s="58">
        <v>77</v>
      </c>
      <c r="F73" s="58">
        <v>57</v>
      </c>
      <c r="G73" s="58">
        <v>40</v>
      </c>
      <c r="H73" s="58">
        <v>32</v>
      </c>
    </row>
    <row r="74" spans="2:8" x14ac:dyDescent="0.3">
      <c r="B74" s="59">
        <v>72</v>
      </c>
      <c r="C74" s="60" t="s">
        <v>212</v>
      </c>
      <c r="D74" s="60" t="s">
        <v>184</v>
      </c>
      <c r="E74" s="61">
        <v>47</v>
      </c>
      <c r="F74" s="61">
        <v>33</v>
      </c>
      <c r="G74" s="61">
        <v>22</v>
      </c>
      <c r="H74" s="61">
        <v>17</v>
      </c>
    </row>
    <row r="75" spans="2:8" x14ac:dyDescent="0.3">
      <c r="B75" s="56">
        <v>73</v>
      </c>
      <c r="C75" s="57" t="s">
        <v>70</v>
      </c>
      <c r="D75" s="57" t="s">
        <v>184</v>
      </c>
      <c r="E75" s="58">
        <v>77</v>
      </c>
      <c r="F75" s="58">
        <v>57</v>
      </c>
      <c r="G75" s="58">
        <v>40</v>
      </c>
      <c r="H75" s="58">
        <v>32</v>
      </c>
    </row>
    <row r="76" spans="2:8" x14ac:dyDescent="0.3">
      <c r="B76" s="59">
        <v>74</v>
      </c>
      <c r="C76" s="60" t="s">
        <v>71</v>
      </c>
      <c r="D76" s="60" t="s">
        <v>184</v>
      </c>
      <c r="E76" s="61">
        <v>47</v>
      </c>
      <c r="F76" s="61">
        <v>33</v>
      </c>
      <c r="G76" s="61">
        <v>22</v>
      </c>
      <c r="H76" s="61">
        <v>17</v>
      </c>
    </row>
    <row r="77" spans="2:8" x14ac:dyDescent="0.3">
      <c r="B77" s="56">
        <v>75</v>
      </c>
      <c r="C77" s="57" t="s">
        <v>206</v>
      </c>
      <c r="D77" s="57" t="s">
        <v>184</v>
      </c>
      <c r="E77" s="58">
        <v>77</v>
      </c>
      <c r="F77" s="58">
        <v>57</v>
      </c>
      <c r="G77" s="58">
        <v>40</v>
      </c>
      <c r="H77" s="58">
        <v>32</v>
      </c>
    </row>
    <row r="78" spans="2:8" x14ac:dyDescent="0.3">
      <c r="B78" s="59">
        <v>76</v>
      </c>
      <c r="C78" s="61" t="s">
        <v>388</v>
      </c>
      <c r="D78" s="61" t="s">
        <v>184</v>
      </c>
      <c r="E78" s="61">
        <v>47</v>
      </c>
      <c r="F78" s="61">
        <v>33</v>
      </c>
      <c r="G78" s="61">
        <v>22</v>
      </c>
      <c r="H78" s="61">
        <v>17</v>
      </c>
    </row>
    <row r="79" spans="2:8" x14ac:dyDescent="0.3">
      <c r="B79" s="59">
        <v>77</v>
      </c>
      <c r="C79" s="61" t="s">
        <v>389</v>
      </c>
      <c r="D79" s="61" t="s">
        <v>184</v>
      </c>
      <c r="E79" s="61">
        <v>47</v>
      </c>
      <c r="F79" s="61">
        <v>33</v>
      </c>
      <c r="G79" s="61">
        <v>22</v>
      </c>
      <c r="H79" s="61">
        <v>17</v>
      </c>
    </row>
    <row r="80" spans="2:8" x14ac:dyDescent="0.3">
      <c r="B80" s="59">
        <v>78</v>
      </c>
      <c r="C80" s="61" t="s">
        <v>390</v>
      </c>
      <c r="D80" s="61" t="s">
        <v>184</v>
      </c>
      <c r="E80" s="61">
        <v>47</v>
      </c>
      <c r="F80" s="61">
        <v>33</v>
      </c>
      <c r="G80" s="61">
        <v>22</v>
      </c>
      <c r="H80" s="61">
        <v>17</v>
      </c>
    </row>
    <row r="81" spans="2:8" x14ac:dyDescent="0.3">
      <c r="B81" s="59">
        <v>79</v>
      </c>
      <c r="C81" s="61" t="s">
        <v>391</v>
      </c>
      <c r="D81" s="61" t="s">
        <v>184</v>
      </c>
      <c r="E81" s="61">
        <v>47</v>
      </c>
      <c r="F81" s="61">
        <v>33</v>
      </c>
      <c r="G81" s="61">
        <v>22</v>
      </c>
      <c r="H81" s="61">
        <v>17</v>
      </c>
    </row>
    <row r="82" spans="2:8" x14ac:dyDescent="0.3">
      <c r="B82" s="53">
        <v>80</v>
      </c>
      <c r="C82" s="55" t="s">
        <v>392</v>
      </c>
      <c r="D82" s="55" t="s">
        <v>184</v>
      </c>
      <c r="E82" s="55">
        <v>108</v>
      </c>
      <c r="F82" s="55">
        <v>80</v>
      </c>
      <c r="G82" s="55">
        <v>57</v>
      </c>
      <c r="H82" s="55">
        <v>45</v>
      </c>
    </row>
    <row r="83" spans="2:8" x14ac:dyDescent="0.3">
      <c r="B83" s="59">
        <v>81</v>
      </c>
      <c r="C83" s="61" t="s">
        <v>393</v>
      </c>
      <c r="D83" s="61" t="s">
        <v>184</v>
      </c>
      <c r="E83" s="61">
        <v>47</v>
      </c>
      <c r="F83" s="61">
        <v>33</v>
      </c>
      <c r="G83" s="61">
        <v>22</v>
      </c>
      <c r="H83" s="61">
        <v>17</v>
      </c>
    </row>
    <row r="84" spans="2:8" x14ac:dyDescent="0.3">
      <c r="B84" s="56">
        <v>82</v>
      </c>
      <c r="C84" s="57" t="s">
        <v>72</v>
      </c>
      <c r="D84" s="57" t="s">
        <v>184</v>
      </c>
      <c r="E84" s="58">
        <v>77</v>
      </c>
      <c r="F84" s="58">
        <v>57</v>
      </c>
      <c r="G84" s="58">
        <v>40</v>
      </c>
      <c r="H84" s="58">
        <v>32</v>
      </c>
    </row>
    <row r="85" spans="2:8" x14ac:dyDescent="0.3">
      <c r="B85" s="59">
        <v>83</v>
      </c>
      <c r="C85" s="61" t="s">
        <v>394</v>
      </c>
      <c r="D85" s="61" t="s">
        <v>184</v>
      </c>
      <c r="E85" s="61">
        <v>47</v>
      </c>
      <c r="F85" s="61">
        <v>33</v>
      </c>
      <c r="G85" s="61">
        <v>22</v>
      </c>
      <c r="H85" s="61">
        <v>17</v>
      </c>
    </row>
    <row r="86" spans="2:8" x14ac:dyDescent="0.3">
      <c r="B86" s="53">
        <v>84</v>
      </c>
      <c r="C86" s="55" t="s">
        <v>395</v>
      </c>
      <c r="D86" s="55" t="s">
        <v>184</v>
      </c>
      <c r="E86" s="55">
        <v>108</v>
      </c>
      <c r="F86" s="55">
        <v>80</v>
      </c>
      <c r="G86" s="55">
        <v>57</v>
      </c>
      <c r="H86" s="55">
        <v>45</v>
      </c>
    </row>
    <row r="87" spans="2:8" x14ac:dyDescent="0.3">
      <c r="B87" s="56">
        <v>85</v>
      </c>
      <c r="C87" s="57" t="s">
        <v>73</v>
      </c>
      <c r="D87" s="57" t="s">
        <v>184</v>
      </c>
      <c r="E87" s="58">
        <v>77</v>
      </c>
      <c r="F87" s="58">
        <v>57</v>
      </c>
      <c r="G87" s="58">
        <v>40</v>
      </c>
      <c r="H87" s="58">
        <v>32</v>
      </c>
    </row>
    <row r="88" spans="2:8" x14ac:dyDescent="0.3">
      <c r="B88" s="59">
        <v>86</v>
      </c>
      <c r="C88" s="61" t="s">
        <v>396</v>
      </c>
      <c r="D88" s="61" t="s">
        <v>184</v>
      </c>
      <c r="E88" s="61">
        <v>47</v>
      </c>
      <c r="F88" s="61">
        <v>33</v>
      </c>
      <c r="G88" s="61">
        <v>22</v>
      </c>
      <c r="H88" s="61">
        <v>17</v>
      </c>
    </row>
    <row r="89" spans="2:8" x14ac:dyDescent="0.3">
      <c r="B89" s="56">
        <v>87</v>
      </c>
      <c r="C89" s="58" t="s">
        <v>397</v>
      </c>
      <c r="D89" s="58" t="s">
        <v>184</v>
      </c>
      <c r="E89" s="58">
        <v>77</v>
      </c>
      <c r="F89" s="58">
        <v>57</v>
      </c>
      <c r="G89" s="58">
        <v>40</v>
      </c>
      <c r="H89" s="58">
        <v>32</v>
      </c>
    </row>
    <row r="90" spans="2:8" x14ac:dyDescent="0.3">
      <c r="B90" s="59">
        <v>88</v>
      </c>
      <c r="C90" s="61" t="s">
        <v>398</v>
      </c>
      <c r="D90" s="61" t="s">
        <v>184</v>
      </c>
      <c r="E90" s="61">
        <v>47</v>
      </c>
      <c r="F90" s="61">
        <v>33</v>
      </c>
      <c r="G90" s="61">
        <v>22</v>
      </c>
      <c r="H90" s="61">
        <v>17</v>
      </c>
    </row>
    <row r="91" spans="2:8" x14ac:dyDescent="0.3">
      <c r="B91" s="56">
        <v>89</v>
      </c>
      <c r="C91" s="58" t="s">
        <v>399</v>
      </c>
      <c r="D91" s="58" t="s">
        <v>184</v>
      </c>
      <c r="E91" s="58">
        <v>77</v>
      </c>
      <c r="F91" s="58">
        <v>57</v>
      </c>
      <c r="G91" s="58">
        <v>40</v>
      </c>
      <c r="H91" s="58">
        <v>32</v>
      </c>
    </row>
    <row r="92" spans="2:8" x14ac:dyDescent="0.3">
      <c r="B92" s="59">
        <v>90</v>
      </c>
      <c r="C92" s="60" t="s">
        <v>74</v>
      </c>
      <c r="D92" s="60" t="s">
        <v>184</v>
      </c>
      <c r="E92" s="61">
        <v>47</v>
      </c>
      <c r="F92" s="61">
        <v>33</v>
      </c>
      <c r="G92" s="61">
        <v>22</v>
      </c>
      <c r="H92" s="61">
        <v>17</v>
      </c>
    </row>
    <row r="93" spans="2:8" x14ac:dyDescent="0.3">
      <c r="B93" s="59">
        <v>91</v>
      </c>
      <c r="C93" s="60" t="s">
        <v>75</v>
      </c>
      <c r="D93" s="60" t="s">
        <v>184</v>
      </c>
      <c r="E93" s="61">
        <v>47</v>
      </c>
      <c r="F93" s="61">
        <v>33</v>
      </c>
      <c r="G93" s="61">
        <v>22</v>
      </c>
      <c r="H93" s="61">
        <v>17</v>
      </c>
    </row>
    <row r="94" spans="2:8" x14ac:dyDescent="0.3">
      <c r="B94" s="59">
        <v>92</v>
      </c>
      <c r="C94" s="60" t="s">
        <v>76</v>
      </c>
      <c r="D94" s="60" t="s">
        <v>184</v>
      </c>
      <c r="E94" s="61">
        <v>47</v>
      </c>
      <c r="F94" s="61">
        <v>33</v>
      </c>
      <c r="G94" s="61">
        <v>22</v>
      </c>
      <c r="H94" s="61">
        <v>17</v>
      </c>
    </row>
    <row r="95" spans="2:8" x14ac:dyDescent="0.3">
      <c r="B95" s="56">
        <v>93</v>
      </c>
      <c r="C95" s="57" t="s">
        <v>77</v>
      </c>
      <c r="D95" s="57" t="s">
        <v>184</v>
      </c>
      <c r="E95" s="58">
        <v>77</v>
      </c>
      <c r="F95" s="58">
        <v>57</v>
      </c>
      <c r="G95" s="58">
        <v>40</v>
      </c>
      <c r="H95" s="58">
        <v>32</v>
      </c>
    </row>
    <row r="96" spans="2:8" x14ac:dyDescent="0.3">
      <c r="B96" s="56">
        <v>94</v>
      </c>
      <c r="C96" s="57" t="s">
        <v>78</v>
      </c>
      <c r="D96" s="57" t="s">
        <v>184</v>
      </c>
      <c r="E96" s="58">
        <v>77</v>
      </c>
      <c r="F96" s="58">
        <v>57</v>
      </c>
      <c r="G96" s="58">
        <v>40</v>
      </c>
      <c r="H96" s="58">
        <v>32</v>
      </c>
    </row>
    <row r="97" spans="2:8" x14ac:dyDescent="0.3">
      <c r="B97" s="50">
        <v>95</v>
      </c>
      <c r="C97" s="51" t="s">
        <v>52</v>
      </c>
      <c r="D97" s="51" t="s">
        <v>184</v>
      </c>
      <c r="E97" s="52">
        <v>166</v>
      </c>
      <c r="F97" s="52">
        <v>132</v>
      </c>
      <c r="G97" s="52">
        <v>102</v>
      </c>
      <c r="H97" s="52">
        <v>92</v>
      </c>
    </row>
    <row r="98" spans="2:8" x14ac:dyDescent="0.3">
      <c r="B98" s="53">
        <v>96</v>
      </c>
      <c r="C98" s="55" t="s">
        <v>400</v>
      </c>
      <c r="D98" s="55" t="s">
        <v>184</v>
      </c>
      <c r="E98" s="55">
        <v>108</v>
      </c>
      <c r="F98" s="55">
        <v>80</v>
      </c>
      <c r="G98" s="55">
        <v>57</v>
      </c>
      <c r="H98" s="55">
        <v>45</v>
      </c>
    </row>
    <row r="99" spans="2:8" x14ac:dyDescent="0.3">
      <c r="B99" s="56">
        <v>97</v>
      </c>
      <c r="C99" s="58" t="s">
        <v>401</v>
      </c>
      <c r="D99" s="58" t="s">
        <v>184</v>
      </c>
      <c r="E99" s="58">
        <v>77</v>
      </c>
      <c r="F99" s="58">
        <v>57</v>
      </c>
      <c r="G99" s="58">
        <v>40</v>
      </c>
      <c r="H99" s="58">
        <v>32</v>
      </c>
    </row>
    <row r="100" spans="2:8" x14ac:dyDescent="0.3">
      <c r="B100" s="56">
        <v>98</v>
      </c>
      <c r="C100" s="57" t="s">
        <v>79</v>
      </c>
      <c r="D100" s="57" t="s">
        <v>184</v>
      </c>
      <c r="E100" s="58">
        <v>77</v>
      </c>
      <c r="F100" s="58">
        <v>57</v>
      </c>
      <c r="G100" s="58">
        <v>40</v>
      </c>
      <c r="H100" s="58">
        <v>32</v>
      </c>
    </row>
    <row r="101" spans="2:8" x14ac:dyDescent="0.3">
      <c r="B101" s="56">
        <v>99</v>
      </c>
      <c r="C101" s="57" t="s">
        <v>213</v>
      </c>
      <c r="D101" s="57" t="s">
        <v>184</v>
      </c>
      <c r="E101" s="58">
        <v>77</v>
      </c>
      <c r="F101" s="58">
        <v>57</v>
      </c>
      <c r="G101" s="58">
        <v>40</v>
      </c>
      <c r="H101" s="58">
        <v>32</v>
      </c>
    </row>
    <row r="102" spans="2:8" x14ac:dyDescent="0.3">
      <c r="B102" s="56">
        <v>100</v>
      </c>
      <c r="C102" s="58" t="s">
        <v>402</v>
      </c>
      <c r="D102" s="58" t="s">
        <v>184</v>
      </c>
      <c r="E102" s="58">
        <v>77</v>
      </c>
      <c r="F102" s="58">
        <v>57</v>
      </c>
      <c r="G102" s="58">
        <v>40</v>
      </c>
      <c r="H102" s="58">
        <v>32</v>
      </c>
    </row>
    <row r="103" spans="2:8" x14ac:dyDescent="0.3">
      <c r="B103" s="59">
        <v>101</v>
      </c>
      <c r="C103" s="61" t="s">
        <v>403</v>
      </c>
      <c r="D103" s="61" t="s">
        <v>184</v>
      </c>
      <c r="E103" s="61">
        <v>47</v>
      </c>
      <c r="F103" s="61">
        <v>33</v>
      </c>
      <c r="G103" s="61">
        <v>22</v>
      </c>
      <c r="H103" s="61">
        <v>17</v>
      </c>
    </row>
    <row r="104" spans="2:8" x14ac:dyDescent="0.3">
      <c r="B104" s="53">
        <v>102</v>
      </c>
      <c r="C104" s="54" t="s">
        <v>159</v>
      </c>
      <c r="D104" s="54" t="s">
        <v>184</v>
      </c>
      <c r="E104" s="55">
        <v>108</v>
      </c>
      <c r="F104" s="55">
        <v>80</v>
      </c>
      <c r="G104" s="55">
        <v>57</v>
      </c>
      <c r="H104" s="55">
        <v>45</v>
      </c>
    </row>
    <row r="105" spans="2:8" x14ac:dyDescent="0.3">
      <c r="B105" s="59">
        <v>103</v>
      </c>
      <c r="C105" s="60" t="s">
        <v>80</v>
      </c>
      <c r="D105" s="60" t="s">
        <v>184</v>
      </c>
      <c r="E105" s="61">
        <v>47</v>
      </c>
      <c r="F105" s="61">
        <v>33</v>
      </c>
      <c r="G105" s="61">
        <v>22</v>
      </c>
      <c r="H105" s="61">
        <v>17</v>
      </c>
    </row>
    <row r="106" spans="2:8" x14ac:dyDescent="0.3">
      <c r="B106" s="59">
        <v>104</v>
      </c>
      <c r="C106" s="60" t="s">
        <v>81</v>
      </c>
      <c r="D106" s="60" t="s">
        <v>184</v>
      </c>
      <c r="E106" s="61">
        <v>47</v>
      </c>
      <c r="F106" s="61">
        <v>33</v>
      </c>
      <c r="G106" s="61">
        <v>22</v>
      </c>
      <c r="H106" s="61">
        <v>17</v>
      </c>
    </row>
    <row r="107" spans="2:8" x14ac:dyDescent="0.3">
      <c r="B107" s="53">
        <v>105</v>
      </c>
      <c r="C107" s="54" t="s">
        <v>82</v>
      </c>
      <c r="D107" s="54" t="s">
        <v>184</v>
      </c>
      <c r="E107" s="55">
        <v>108</v>
      </c>
      <c r="F107" s="55">
        <v>80</v>
      </c>
      <c r="G107" s="55">
        <v>57</v>
      </c>
      <c r="H107" s="55">
        <v>45</v>
      </c>
    </row>
    <row r="108" spans="2:8" x14ac:dyDescent="0.3">
      <c r="B108" s="59">
        <v>106</v>
      </c>
      <c r="C108" s="61" t="s">
        <v>404</v>
      </c>
      <c r="D108" s="61" t="s">
        <v>184</v>
      </c>
      <c r="E108" s="61">
        <v>47</v>
      </c>
      <c r="F108" s="61">
        <v>33</v>
      </c>
      <c r="G108" s="61">
        <v>22</v>
      </c>
      <c r="H108" s="61">
        <v>17</v>
      </c>
    </row>
    <row r="109" spans="2:8" x14ac:dyDescent="0.3">
      <c r="B109" s="59">
        <v>107</v>
      </c>
      <c r="C109" s="61" t="s">
        <v>405</v>
      </c>
      <c r="D109" s="61" t="s">
        <v>184</v>
      </c>
      <c r="E109" s="61">
        <v>47</v>
      </c>
      <c r="F109" s="61">
        <v>33</v>
      </c>
      <c r="G109" s="61">
        <v>22</v>
      </c>
      <c r="H109" s="61">
        <v>17</v>
      </c>
    </row>
    <row r="110" spans="2:8" x14ac:dyDescent="0.3">
      <c r="B110" s="53">
        <v>108</v>
      </c>
      <c r="C110" s="54" t="s">
        <v>83</v>
      </c>
      <c r="D110" s="54" t="s">
        <v>184</v>
      </c>
      <c r="E110" s="55">
        <v>108</v>
      </c>
      <c r="F110" s="55">
        <v>80</v>
      </c>
      <c r="G110" s="55">
        <v>57</v>
      </c>
      <c r="H110" s="55">
        <v>45</v>
      </c>
    </row>
    <row r="111" spans="2:8" x14ac:dyDescent="0.3">
      <c r="B111" s="59">
        <v>109</v>
      </c>
      <c r="C111" s="61" t="s">
        <v>406</v>
      </c>
      <c r="D111" s="61" t="s">
        <v>184</v>
      </c>
      <c r="E111" s="61">
        <v>47</v>
      </c>
      <c r="F111" s="61">
        <v>33</v>
      </c>
      <c r="G111" s="61">
        <v>22</v>
      </c>
      <c r="H111" s="61">
        <v>17</v>
      </c>
    </row>
    <row r="112" spans="2:8" x14ac:dyDescent="0.3">
      <c r="B112" s="59">
        <v>110</v>
      </c>
      <c r="C112" s="61" t="s">
        <v>407</v>
      </c>
      <c r="D112" s="61" t="s">
        <v>184</v>
      </c>
      <c r="E112" s="61">
        <v>47</v>
      </c>
      <c r="F112" s="61">
        <v>33</v>
      </c>
      <c r="G112" s="61">
        <v>22</v>
      </c>
      <c r="H112" s="61">
        <v>17</v>
      </c>
    </row>
    <row r="113" spans="2:8" x14ac:dyDescent="0.3">
      <c r="B113" s="59">
        <v>111</v>
      </c>
      <c r="C113" s="60" t="s">
        <v>84</v>
      </c>
      <c r="D113" s="60" t="s">
        <v>184</v>
      </c>
      <c r="E113" s="61">
        <v>47</v>
      </c>
      <c r="F113" s="61">
        <v>33</v>
      </c>
      <c r="G113" s="61">
        <v>22</v>
      </c>
      <c r="H113" s="61">
        <v>17</v>
      </c>
    </row>
    <row r="114" spans="2:8" x14ac:dyDescent="0.3">
      <c r="B114" s="59">
        <v>112</v>
      </c>
      <c r="C114" s="60" t="s">
        <v>85</v>
      </c>
      <c r="D114" s="60" t="s">
        <v>184</v>
      </c>
      <c r="E114" s="61">
        <v>47</v>
      </c>
      <c r="F114" s="61">
        <v>33</v>
      </c>
      <c r="G114" s="61">
        <v>22</v>
      </c>
      <c r="H114" s="61">
        <v>17</v>
      </c>
    </row>
    <row r="115" spans="2:8" x14ac:dyDescent="0.3">
      <c r="B115" s="59">
        <v>113</v>
      </c>
      <c r="C115" s="61" t="s">
        <v>408</v>
      </c>
      <c r="D115" s="61" t="s">
        <v>184</v>
      </c>
      <c r="E115" s="61">
        <v>47</v>
      </c>
      <c r="F115" s="61">
        <v>33</v>
      </c>
      <c r="G115" s="61">
        <v>22</v>
      </c>
      <c r="H115" s="61">
        <v>17</v>
      </c>
    </row>
    <row r="116" spans="2:8" x14ac:dyDescent="0.3">
      <c r="B116" s="59">
        <v>114</v>
      </c>
      <c r="C116" s="61" t="s">
        <v>409</v>
      </c>
      <c r="D116" s="61" t="s">
        <v>184</v>
      </c>
      <c r="E116" s="61">
        <v>47</v>
      </c>
      <c r="F116" s="61">
        <v>33</v>
      </c>
      <c r="G116" s="61">
        <v>22</v>
      </c>
      <c r="H116" s="61">
        <v>17</v>
      </c>
    </row>
    <row r="117" spans="2:8" x14ac:dyDescent="0.3">
      <c r="B117" s="59">
        <v>115</v>
      </c>
      <c r="C117" s="61" t="s">
        <v>410</v>
      </c>
      <c r="D117" s="61" t="s">
        <v>184</v>
      </c>
      <c r="E117" s="61">
        <v>47</v>
      </c>
      <c r="F117" s="61">
        <v>33</v>
      </c>
      <c r="G117" s="61">
        <v>22</v>
      </c>
      <c r="H117" s="61">
        <v>17</v>
      </c>
    </row>
    <row r="118" spans="2:8" x14ac:dyDescent="0.3">
      <c r="B118" s="59">
        <v>116</v>
      </c>
      <c r="C118" s="61" t="s">
        <v>411</v>
      </c>
      <c r="D118" s="61" t="s">
        <v>184</v>
      </c>
      <c r="E118" s="61">
        <v>47</v>
      </c>
      <c r="F118" s="61">
        <v>33</v>
      </c>
      <c r="G118" s="61">
        <v>22</v>
      </c>
      <c r="H118" s="61">
        <v>17</v>
      </c>
    </row>
    <row r="119" spans="2:8" x14ac:dyDescent="0.3">
      <c r="B119" s="53">
        <v>117</v>
      </c>
      <c r="C119" s="54" t="s">
        <v>86</v>
      </c>
      <c r="D119" s="54" t="s">
        <v>184</v>
      </c>
      <c r="E119" s="55">
        <v>108</v>
      </c>
      <c r="F119" s="55">
        <v>80</v>
      </c>
      <c r="G119" s="55">
        <v>57</v>
      </c>
      <c r="H119" s="55">
        <v>45</v>
      </c>
    </row>
    <row r="120" spans="2:8" x14ac:dyDescent="0.3">
      <c r="B120" s="56">
        <v>118</v>
      </c>
      <c r="C120" s="58" t="s">
        <v>412</v>
      </c>
      <c r="D120" s="58" t="s">
        <v>184</v>
      </c>
      <c r="E120" s="58">
        <v>77</v>
      </c>
      <c r="F120" s="58">
        <v>57</v>
      </c>
      <c r="G120" s="58">
        <v>40</v>
      </c>
      <c r="H120" s="58">
        <v>32</v>
      </c>
    </row>
    <row r="121" spans="2:8" x14ac:dyDescent="0.3">
      <c r="B121" s="59">
        <v>119</v>
      </c>
      <c r="C121" s="60" t="s">
        <v>87</v>
      </c>
      <c r="D121" s="60" t="s">
        <v>184</v>
      </c>
      <c r="E121" s="61">
        <v>47</v>
      </c>
      <c r="F121" s="61">
        <v>33</v>
      </c>
      <c r="G121" s="61">
        <v>22</v>
      </c>
      <c r="H121" s="61">
        <v>17</v>
      </c>
    </row>
    <row r="122" spans="2:8" x14ac:dyDescent="0.3">
      <c r="B122" s="59">
        <v>120</v>
      </c>
      <c r="C122" s="60" t="s">
        <v>88</v>
      </c>
      <c r="D122" s="60" t="s">
        <v>184</v>
      </c>
      <c r="E122" s="61">
        <v>47</v>
      </c>
      <c r="F122" s="61">
        <v>33</v>
      </c>
      <c r="G122" s="61">
        <v>22</v>
      </c>
      <c r="H122" s="61">
        <v>17</v>
      </c>
    </row>
    <row r="123" spans="2:8" x14ac:dyDescent="0.3">
      <c r="B123" s="53">
        <v>121</v>
      </c>
      <c r="C123" s="54" t="s">
        <v>89</v>
      </c>
      <c r="D123" s="54" t="s">
        <v>184</v>
      </c>
      <c r="E123" s="55">
        <v>108</v>
      </c>
      <c r="F123" s="55">
        <v>80</v>
      </c>
      <c r="G123" s="55">
        <v>57</v>
      </c>
      <c r="H123" s="55">
        <v>45</v>
      </c>
    </row>
    <row r="124" spans="2:8" x14ac:dyDescent="0.3">
      <c r="B124" s="56">
        <v>122</v>
      </c>
      <c r="C124" s="57" t="s">
        <v>90</v>
      </c>
      <c r="D124" s="57" t="s">
        <v>184</v>
      </c>
      <c r="E124" s="58">
        <v>77</v>
      </c>
      <c r="F124" s="58">
        <v>57</v>
      </c>
      <c r="G124" s="58">
        <v>40</v>
      </c>
      <c r="H124" s="58">
        <v>32</v>
      </c>
    </row>
    <row r="125" spans="2:8" x14ac:dyDescent="0.3">
      <c r="B125" s="56">
        <v>123</v>
      </c>
      <c r="C125" s="58" t="s">
        <v>413</v>
      </c>
      <c r="D125" s="58" t="s">
        <v>184</v>
      </c>
      <c r="E125" s="58">
        <v>77</v>
      </c>
      <c r="F125" s="58">
        <v>57</v>
      </c>
      <c r="G125" s="58">
        <v>40</v>
      </c>
      <c r="H125" s="58">
        <v>32</v>
      </c>
    </row>
    <row r="126" spans="2:8" x14ac:dyDescent="0.3">
      <c r="B126" s="59">
        <v>124</v>
      </c>
      <c r="C126" s="60" t="s">
        <v>200</v>
      </c>
      <c r="D126" s="60" t="s">
        <v>184</v>
      </c>
      <c r="E126" s="61">
        <v>47</v>
      </c>
      <c r="F126" s="61">
        <v>33</v>
      </c>
      <c r="G126" s="61">
        <v>22</v>
      </c>
      <c r="H126" s="61">
        <v>17</v>
      </c>
    </row>
    <row r="127" spans="2:8" x14ac:dyDescent="0.3">
      <c r="B127" s="56">
        <v>125</v>
      </c>
      <c r="C127" s="58" t="s">
        <v>414</v>
      </c>
      <c r="D127" s="58" t="s">
        <v>184</v>
      </c>
      <c r="E127" s="58">
        <v>77</v>
      </c>
      <c r="F127" s="58">
        <v>57</v>
      </c>
      <c r="G127" s="58">
        <v>40</v>
      </c>
      <c r="H127" s="58">
        <v>32</v>
      </c>
    </row>
    <row r="128" spans="2:8" x14ac:dyDescent="0.3">
      <c r="B128" s="59">
        <v>126</v>
      </c>
      <c r="C128" s="61" t="s">
        <v>415</v>
      </c>
      <c r="D128" s="61" t="s">
        <v>184</v>
      </c>
      <c r="E128" s="61">
        <v>47</v>
      </c>
      <c r="F128" s="61">
        <v>33</v>
      </c>
      <c r="G128" s="61">
        <v>22</v>
      </c>
      <c r="H128" s="61">
        <v>17</v>
      </c>
    </row>
    <row r="129" spans="2:8" x14ac:dyDescent="0.3">
      <c r="B129" s="59">
        <v>127</v>
      </c>
      <c r="C129" s="60" t="s">
        <v>91</v>
      </c>
      <c r="D129" s="60" t="s">
        <v>184</v>
      </c>
      <c r="E129" s="61">
        <v>47</v>
      </c>
      <c r="F129" s="61">
        <v>33</v>
      </c>
      <c r="G129" s="61">
        <v>22</v>
      </c>
      <c r="H129" s="61">
        <v>17</v>
      </c>
    </row>
    <row r="130" spans="2:8" x14ac:dyDescent="0.3">
      <c r="B130" s="59">
        <v>128</v>
      </c>
      <c r="C130" s="60" t="s">
        <v>92</v>
      </c>
      <c r="D130" s="60" t="s">
        <v>184</v>
      </c>
      <c r="E130" s="61">
        <v>47</v>
      </c>
      <c r="F130" s="61">
        <v>33</v>
      </c>
      <c r="G130" s="61">
        <v>22</v>
      </c>
      <c r="H130" s="61">
        <v>17</v>
      </c>
    </row>
    <row r="131" spans="2:8" x14ac:dyDescent="0.3">
      <c r="B131" s="59">
        <v>129</v>
      </c>
      <c r="C131" s="61" t="s">
        <v>416</v>
      </c>
      <c r="D131" s="61" t="s">
        <v>184</v>
      </c>
      <c r="E131" s="61">
        <v>47</v>
      </c>
      <c r="F131" s="61">
        <v>33</v>
      </c>
      <c r="G131" s="61">
        <v>22</v>
      </c>
      <c r="H131" s="61">
        <v>17</v>
      </c>
    </row>
    <row r="132" spans="2:8" x14ac:dyDescent="0.3">
      <c r="B132" s="53">
        <v>130</v>
      </c>
      <c r="C132" s="55" t="s">
        <v>417</v>
      </c>
      <c r="D132" s="55" t="s">
        <v>184</v>
      </c>
      <c r="E132" s="55">
        <v>108</v>
      </c>
      <c r="F132" s="55">
        <v>80</v>
      </c>
      <c r="G132" s="55">
        <v>57</v>
      </c>
      <c r="H132" s="55">
        <v>45</v>
      </c>
    </row>
    <row r="133" spans="2:8" x14ac:dyDescent="0.3">
      <c r="B133" s="59">
        <v>131</v>
      </c>
      <c r="C133" s="61" t="s">
        <v>418</v>
      </c>
      <c r="D133" s="61" t="s">
        <v>184</v>
      </c>
      <c r="E133" s="61">
        <v>47</v>
      </c>
      <c r="F133" s="61">
        <v>33</v>
      </c>
      <c r="G133" s="61">
        <v>22</v>
      </c>
      <c r="H133" s="61">
        <v>17</v>
      </c>
    </row>
    <row r="134" spans="2:8" x14ac:dyDescent="0.3">
      <c r="B134" s="59">
        <v>132</v>
      </c>
      <c r="C134" s="60" t="s">
        <v>93</v>
      </c>
      <c r="D134" s="60" t="s">
        <v>184</v>
      </c>
      <c r="E134" s="61">
        <v>47</v>
      </c>
      <c r="F134" s="61">
        <v>33</v>
      </c>
      <c r="G134" s="61">
        <v>22</v>
      </c>
      <c r="H134" s="61">
        <v>17</v>
      </c>
    </row>
    <row r="135" spans="2:8" x14ac:dyDescent="0.3">
      <c r="B135" s="59">
        <v>133</v>
      </c>
      <c r="C135" s="61" t="s">
        <v>419</v>
      </c>
      <c r="D135" s="61" t="s">
        <v>184</v>
      </c>
      <c r="E135" s="61">
        <v>47</v>
      </c>
      <c r="F135" s="61">
        <v>33</v>
      </c>
      <c r="G135" s="61">
        <v>22</v>
      </c>
      <c r="H135" s="61">
        <v>17</v>
      </c>
    </row>
    <row r="136" spans="2:8" x14ac:dyDescent="0.3">
      <c r="B136" s="56">
        <v>134</v>
      </c>
      <c r="C136" s="57" t="s">
        <v>158</v>
      </c>
      <c r="D136" s="57" t="s">
        <v>184</v>
      </c>
      <c r="E136" s="58">
        <v>77</v>
      </c>
      <c r="F136" s="58">
        <v>57</v>
      </c>
      <c r="G136" s="58">
        <v>40</v>
      </c>
      <c r="H136" s="58">
        <v>32</v>
      </c>
    </row>
    <row r="137" spans="2:8" x14ac:dyDescent="0.3">
      <c r="B137" s="56">
        <v>135</v>
      </c>
      <c r="C137" s="57" t="s">
        <v>94</v>
      </c>
      <c r="D137" s="57" t="s">
        <v>184</v>
      </c>
      <c r="E137" s="58">
        <v>77</v>
      </c>
      <c r="F137" s="58">
        <v>57</v>
      </c>
      <c r="G137" s="58">
        <v>40</v>
      </c>
      <c r="H137" s="58">
        <v>32</v>
      </c>
    </row>
    <row r="138" spans="2:8" x14ac:dyDescent="0.3">
      <c r="B138" s="56">
        <v>136</v>
      </c>
      <c r="C138" s="58" t="s">
        <v>420</v>
      </c>
      <c r="D138" s="58" t="s">
        <v>184</v>
      </c>
      <c r="E138" s="58">
        <v>77</v>
      </c>
      <c r="F138" s="58">
        <v>57</v>
      </c>
      <c r="G138" s="58">
        <v>40</v>
      </c>
      <c r="H138" s="58">
        <v>32</v>
      </c>
    </row>
    <row r="139" spans="2:8" x14ac:dyDescent="0.3">
      <c r="B139" s="56">
        <v>137</v>
      </c>
      <c r="C139" s="57" t="s">
        <v>95</v>
      </c>
      <c r="D139" s="57" t="s">
        <v>184</v>
      </c>
      <c r="E139" s="58">
        <v>77</v>
      </c>
      <c r="F139" s="58">
        <v>57</v>
      </c>
      <c r="G139" s="58">
        <v>40</v>
      </c>
      <c r="H139" s="58">
        <v>32</v>
      </c>
    </row>
    <row r="140" spans="2:8" x14ac:dyDescent="0.3">
      <c r="B140" s="53">
        <v>138</v>
      </c>
      <c r="C140" s="54" t="s">
        <v>135</v>
      </c>
      <c r="D140" s="54" t="s">
        <v>184</v>
      </c>
      <c r="E140" s="55">
        <v>108</v>
      </c>
      <c r="F140" s="55">
        <v>80</v>
      </c>
      <c r="G140" s="55">
        <v>57</v>
      </c>
      <c r="H140" s="55">
        <v>45</v>
      </c>
    </row>
    <row r="141" spans="2:8" x14ac:dyDescent="0.3">
      <c r="B141" s="59">
        <v>139</v>
      </c>
      <c r="C141" s="60" t="s">
        <v>96</v>
      </c>
      <c r="D141" s="60" t="s">
        <v>184</v>
      </c>
      <c r="E141" s="61">
        <v>47</v>
      </c>
      <c r="F141" s="61">
        <v>33</v>
      </c>
      <c r="G141" s="61">
        <v>22</v>
      </c>
      <c r="H141" s="61">
        <v>17</v>
      </c>
    </row>
    <row r="142" spans="2:8" x14ac:dyDescent="0.3">
      <c r="B142" s="56">
        <v>140</v>
      </c>
      <c r="C142" s="57" t="s">
        <v>168</v>
      </c>
      <c r="D142" s="57" t="s">
        <v>184</v>
      </c>
      <c r="E142" s="58">
        <v>77</v>
      </c>
      <c r="F142" s="58">
        <v>57</v>
      </c>
      <c r="G142" s="58">
        <v>40</v>
      </c>
      <c r="H142" s="58">
        <v>32</v>
      </c>
    </row>
    <row r="143" spans="2:8" x14ac:dyDescent="0.3">
      <c r="B143" s="59">
        <v>141</v>
      </c>
      <c r="C143" s="61" t="s">
        <v>421</v>
      </c>
      <c r="D143" s="61" t="s">
        <v>184</v>
      </c>
      <c r="E143" s="61">
        <v>47</v>
      </c>
      <c r="F143" s="61">
        <v>33</v>
      </c>
      <c r="G143" s="61">
        <v>22</v>
      </c>
      <c r="H143" s="61">
        <v>17</v>
      </c>
    </row>
    <row r="144" spans="2:8" x14ac:dyDescent="0.3">
      <c r="B144" s="53">
        <v>142</v>
      </c>
      <c r="C144" s="55" t="s">
        <v>422</v>
      </c>
      <c r="D144" s="55" t="s">
        <v>184</v>
      </c>
      <c r="E144" s="55">
        <v>108</v>
      </c>
      <c r="F144" s="55">
        <v>80</v>
      </c>
      <c r="G144" s="55">
        <v>57</v>
      </c>
      <c r="H144" s="55">
        <v>45</v>
      </c>
    </row>
    <row r="145" spans="2:8" x14ac:dyDescent="0.3">
      <c r="B145" s="53">
        <v>143</v>
      </c>
      <c r="C145" s="55" t="s">
        <v>423</v>
      </c>
      <c r="D145" s="55" t="s">
        <v>184</v>
      </c>
      <c r="E145" s="55">
        <v>108</v>
      </c>
      <c r="F145" s="55">
        <v>80</v>
      </c>
      <c r="G145" s="55">
        <v>57</v>
      </c>
      <c r="H145" s="55">
        <v>45</v>
      </c>
    </row>
    <row r="146" spans="2:8" x14ac:dyDescent="0.3">
      <c r="B146" s="53">
        <v>144</v>
      </c>
      <c r="C146" s="55" t="s">
        <v>424</v>
      </c>
      <c r="D146" s="55" t="s">
        <v>184</v>
      </c>
      <c r="E146" s="55">
        <v>108</v>
      </c>
      <c r="F146" s="55">
        <v>80</v>
      </c>
      <c r="G146" s="55">
        <v>57</v>
      </c>
      <c r="H146" s="55">
        <v>45</v>
      </c>
    </row>
    <row r="147" spans="2:8" x14ac:dyDescent="0.3">
      <c r="B147" s="59">
        <v>145</v>
      </c>
      <c r="C147" s="61" t="s">
        <v>425</v>
      </c>
      <c r="D147" s="61" t="s">
        <v>184</v>
      </c>
      <c r="E147" s="61">
        <v>47</v>
      </c>
      <c r="F147" s="61">
        <v>33</v>
      </c>
      <c r="G147" s="61">
        <v>22</v>
      </c>
      <c r="H147" s="61">
        <v>17</v>
      </c>
    </row>
    <row r="148" spans="2:8" x14ac:dyDescent="0.3">
      <c r="B148" s="53">
        <v>146</v>
      </c>
      <c r="C148" s="55" t="s">
        <v>426</v>
      </c>
      <c r="D148" s="55" t="s">
        <v>184</v>
      </c>
      <c r="E148" s="55">
        <v>108</v>
      </c>
      <c r="F148" s="55">
        <v>80</v>
      </c>
      <c r="G148" s="55">
        <v>57</v>
      </c>
      <c r="H148" s="55">
        <v>45</v>
      </c>
    </row>
    <row r="149" spans="2:8" x14ac:dyDescent="0.3">
      <c r="B149" s="56">
        <v>147</v>
      </c>
      <c r="C149" s="58" t="s">
        <v>427</v>
      </c>
      <c r="D149" s="58" t="s">
        <v>184</v>
      </c>
      <c r="E149" s="58">
        <v>77</v>
      </c>
      <c r="F149" s="58">
        <v>57</v>
      </c>
      <c r="G149" s="58">
        <v>40</v>
      </c>
      <c r="H149" s="58">
        <v>32</v>
      </c>
    </row>
    <row r="150" spans="2:8" x14ac:dyDescent="0.3">
      <c r="B150" s="53">
        <v>148</v>
      </c>
      <c r="C150" s="54" t="s">
        <v>97</v>
      </c>
      <c r="D150" s="54" t="s">
        <v>184</v>
      </c>
      <c r="E150" s="55">
        <v>108</v>
      </c>
      <c r="F150" s="55">
        <v>80</v>
      </c>
      <c r="G150" s="55">
        <v>57</v>
      </c>
      <c r="H150" s="55">
        <v>45</v>
      </c>
    </row>
    <row r="151" spans="2:8" x14ac:dyDescent="0.3">
      <c r="B151" s="53">
        <v>149</v>
      </c>
      <c r="C151" s="55" t="s">
        <v>428</v>
      </c>
      <c r="D151" s="55" t="s">
        <v>184</v>
      </c>
      <c r="E151" s="55">
        <v>108</v>
      </c>
      <c r="F151" s="55">
        <v>80</v>
      </c>
      <c r="G151" s="55">
        <v>57</v>
      </c>
      <c r="H151" s="55">
        <v>45</v>
      </c>
    </row>
    <row r="152" spans="2:8" x14ac:dyDescent="0.3">
      <c r="B152" s="59">
        <v>150</v>
      </c>
      <c r="C152" s="61" t="s">
        <v>429</v>
      </c>
      <c r="D152" s="61" t="s">
        <v>184</v>
      </c>
      <c r="E152" s="61">
        <v>47</v>
      </c>
      <c r="F152" s="61">
        <v>33</v>
      </c>
      <c r="G152" s="61">
        <v>22</v>
      </c>
      <c r="H152" s="61">
        <v>17</v>
      </c>
    </row>
    <row r="153" spans="2:8" x14ac:dyDescent="0.3">
      <c r="B153" s="59">
        <v>151</v>
      </c>
      <c r="C153" s="61" t="s">
        <v>430</v>
      </c>
      <c r="D153" s="61" t="s">
        <v>184</v>
      </c>
      <c r="E153" s="61">
        <v>47</v>
      </c>
      <c r="F153" s="61">
        <v>33</v>
      </c>
      <c r="G153" s="61">
        <v>22</v>
      </c>
      <c r="H153" s="61">
        <v>17</v>
      </c>
    </row>
    <row r="154" spans="2:8" x14ac:dyDescent="0.3">
      <c r="B154" s="59">
        <v>152</v>
      </c>
      <c r="C154" s="61" t="s">
        <v>431</v>
      </c>
      <c r="D154" s="61" t="s">
        <v>184</v>
      </c>
      <c r="E154" s="61">
        <v>47</v>
      </c>
      <c r="F154" s="61">
        <v>33</v>
      </c>
      <c r="G154" s="61">
        <v>22</v>
      </c>
      <c r="H154" s="61">
        <v>17</v>
      </c>
    </row>
    <row r="155" spans="2:8" x14ac:dyDescent="0.3">
      <c r="B155" s="56">
        <v>153</v>
      </c>
      <c r="C155" s="57" t="s">
        <v>98</v>
      </c>
      <c r="D155" s="57" t="s">
        <v>184</v>
      </c>
      <c r="E155" s="58">
        <v>77</v>
      </c>
      <c r="F155" s="58">
        <v>57</v>
      </c>
      <c r="G155" s="58">
        <v>40</v>
      </c>
      <c r="H155" s="58">
        <v>32</v>
      </c>
    </row>
    <row r="156" spans="2:8" x14ac:dyDescent="0.3">
      <c r="B156" s="59">
        <v>154</v>
      </c>
      <c r="C156" s="61" t="s">
        <v>432</v>
      </c>
      <c r="D156" s="61" t="s">
        <v>184</v>
      </c>
      <c r="E156" s="61">
        <v>47</v>
      </c>
      <c r="F156" s="61">
        <v>33</v>
      </c>
      <c r="G156" s="61">
        <v>22</v>
      </c>
      <c r="H156" s="61">
        <v>17</v>
      </c>
    </row>
    <row r="157" spans="2:8" x14ac:dyDescent="0.3">
      <c r="B157" s="59">
        <v>155</v>
      </c>
      <c r="C157" s="60" t="s">
        <v>205</v>
      </c>
      <c r="D157" s="60" t="s">
        <v>184</v>
      </c>
      <c r="E157" s="61">
        <v>47</v>
      </c>
      <c r="F157" s="61">
        <v>33</v>
      </c>
      <c r="G157" s="61">
        <v>22</v>
      </c>
      <c r="H157" s="61">
        <v>17</v>
      </c>
    </row>
    <row r="158" spans="2:8" x14ac:dyDescent="0.3">
      <c r="B158" s="59">
        <v>156</v>
      </c>
      <c r="C158" s="61" t="s">
        <v>433</v>
      </c>
      <c r="D158" s="61" t="s">
        <v>184</v>
      </c>
      <c r="E158" s="61">
        <v>47</v>
      </c>
      <c r="F158" s="61">
        <v>33</v>
      </c>
      <c r="G158" s="61">
        <v>22</v>
      </c>
      <c r="H158" s="61">
        <v>17</v>
      </c>
    </row>
    <row r="159" spans="2:8" x14ac:dyDescent="0.3">
      <c r="B159" s="56">
        <v>157</v>
      </c>
      <c r="C159" s="58" t="s">
        <v>434</v>
      </c>
      <c r="D159" s="58" t="s">
        <v>184</v>
      </c>
      <c r="E159" s="58">
        <v>77</v>
      </c>
      <c r="F159" s="58">
        <v>57</v>
      </c>
      <c r="G159" s="58">
        <v>40</v>
      </c>
      <c r="H159" s="58">
        <v>32</v>
      </c>
    </row>
    <row r="160" spans="2:8" x14ac:dyDescent="0.3">
      <c r="B160" s="56">
        <v>158</v>
      </c>
      <c r="C160" s="58" t="s">
        <v>435</v>
      </c>
      <c r="D160" s="58" t="s">
        <v>184</v>
      </c>
      <c r="E160" s="58">
        <v>77</v>
      </c>
      <c r="F160" s="58">
        <v>57</v>
      </c>
      <c r="G160" s="58">
        <v>40</v>
      </c>
      <c r="H160" s="58">
        <v>32</v>
      </c>
    </row>
    <row r="161" spans="2:8" x14ac:dyDescent="0.3">
      <c r="B161" s="59">
        <v>159</v>
      </c>
      <c r="C161" s="60" t="s">
        <v>99</v>
      </c>
      <c r="D161" s="60" t="s">
        <v>184</v>
      </c>
      <c r="E161" s="61">
        <v>47</v>
      </c>
      <c r="F161" s="61">
        <v>33</v>
      </c>
      <c r="G161" s="61">
        <v>22</v>
      </c>
      <c r="H161" s="61">
        <v>17</v>
      </c>
    </row>
    <row r="162" spans="2:8" x14ac:dyDescent="0.3">
      <c r="B162" s="59">
        <v>160</v>
      </c>
      <c r="C162" s="60" t="s">
        <v>100</v>
      </c>
      <c r="D162" s="60" t="s">
        <v>184</v>
      </c>
      <c r="E162" s="61">
        <v>47</v>
      </c>
      <c r="F162" s="61">
        <v>33</v>
      </c>
      <c r="G162" s="61">
        <v>22</v>
      </c>
      <c r="H162" s="61">
        <v>17</v>
      </c>
    </row>
    <row r="163" spans="2:8" x14ac:dyDescent="0.3">
      <c r="B163" s="59">
        <v>161</v>
      </c>
      <c r="C163" s="61" t="s">
        <v>436</v>
      </c>
      <c r="D163" s="61" t="s">
        <v>184</v>
      </c>
      <c r="E163" s="61">
        <v>47</v>
      </c>
      <c r="F163" s="61">
        <v>33</v>
      </c>
      <c r="G163" s="61">
        <v>22</v>
      </c>
      <c r="H163" s="61">
        <v>17</v>
      </c>
    </row>
    <row r="164" spans="2:8" x14ac:dyDescent="0.3">
      <c r="B164" s="53">
        <v>162</v>
      </c>
      <c r="C164" s="54" t="s">
        <v>101</v>
      </c>
      <c r="D164" s="54" t="s">
        <v>184</v>
      </c>
      <c r="E164" s="55">
        <v>108</v>
      </c>
      <c r="F164" s="55">
        <v>80</v>
      </c>
      <c r="G164" s="55">
        <v>57</v>
      </c>
      <c r="H164" s="55">
        <v>45</v>
      </c>
    </row>
    <row r="165" spans="2:8" x14ac:dyDescent="0.3">
      <c r="B165" s="59">
        <v>163</v>
      </c>
      <c r="C165" s="61" t="s">
        <v>437</v>
      </c>
      <c r="D165" s="61" t="s">
        <v>184</v>
      </c>
      <c r="E165" s="61">
        <v>47</v>
      </c>
      <c r="F165" s="61">
        <v>33</v>
      </c>
      <c r="G165" s="61">
        <v>22</v>
      </c>
      <c r="H165" s="61">
        <v>17</v>
      </c>
    </row>
    <row r="166" spans="2:8" x14ac:dyDescent="0.3">
      <c r="B166" s="59">
        <v>164</v>
      </c>
      <c r="C166" s="61" t="s">
        <v>438</v>
      </c>
      <c r="D166" s="61" t="s">
        <v>184</v>
      </c>
      <c r="E166" s="61">
        <v>47</v>
      </c>
      <c r="F166" s="61">
        <v>33</v>
      </c>
      <c r="G166" s="61">
        <v>22</v>
      </c>
      <c r="H166" s="61">
        <v>17</v>
      </c>
    </row>
    <row r="167" spans="2:8" x14ac:dyDescent="0.3">
      <c r="B167" s="59">
        <v>165</v>
      </c>
      <c r="C167" s="61" t="s">
        <v>439</v>
      </c>
      <c r="D167" s="61" t="s">
        <v>184</v>
      </c>
      <c r="E167" s="61">
        <v>47</v>
      </c>
      <c r="F167" s="61">
        <v>33</v>
      </c>
      <c r="G167" s="61">
        <v>22</v>
      </c>
      <c r="H167" s="61">
        <v>17</v>
      </c>
    </row>
    <row r="168" spans="2:8" x14ac:dyDescent="0.3">
      <c r="B168" s="56">
        <v>166</v>
      </c>
      <c r="C168" s="58" t="s">
        <v>440</v>
      </c>
      <c r="D168" s="58" t="s">
        <v>184</v>
      </c>
      <c r="E168" s="58">
        <v>77</v>
      </c>
      <c r="F168" s="58">
        <v>57</v>
      </c>
      <c r="G168" s="58">
        <v>40</v>
      </c>
      <c r="H168" s="58">
        <v>32</v>
      </c>
    </row>
    <row r="169" spans="2:8" x14ac:dyDescent="0.3">
      <c r="B169" s="59">
        <v>167</v>
      </c>
      <c r="C169" s="60" t="s">
        <v>102</v>
      </c>
      <c r="D169" s="60" t="s">
        <v>184</v>
      </c>
      <c r="E169" s="61">
        <v>47</v>
      </c>
      <c r="F169" s="61">
        <v>33</v>
      </c>
      <c r="G169" s="61">
        <v>22</v>
      </c>
      <c r="H169" s="61">
        <v>17</v>
      </c>
    </row>
    <row r="170" spans="2:8" x14ac:dyDescent="0.3">
      <c r="B170" s="59">
        <v>168</v>
      </c>
      <c r="C170" s="60" t="s">
        <v>103</v>
      </c>
      <c r="D170" s="60" t="s">
        <v>184</v>
      </c>
      <c r="E170" s="61">
        <v>47</v>
      </c>
      <c r="F170" s="61">
        <v>33</v>
      </c>
      <c r="G170" s="61">
        <v>22</v>
      </c>
      <c r="H170" s="61">
        <v>17</v>
      </c>
    </row>
    <row r="171" spans="2:8" x14ac:dyDescent="0.3">
      <c r="B171" s="59">
        <v>169</v>
      </c>
      <c r="C171" s="61" t="s">
        <v>441</v>
      </c>
      <c r="D171" s="61" t="s">
        <v>184</v>
      </c>
      <c r="E171" s="61">
        <v>47</v>
      </c>
      <c r="F171" s="61">
        <v>33</v>
      </c>
      <c r="G171" s="61">
        <v>22</v>
      </c>
      <c r="H171" s="61">
        <v>17</v>
      </c>
    </row>
    <row r="172" spans="2:8" x14ac:dyDescent="0.3">
      <c r="B172" s="59">
        <v>170</v>
      </c>
      <c r="C172" s="61" t="s">
        <v>442</v>
      </c>
      <c r="D172" s="61" t="s">
        <v>184</v>
      </c>
      <c r="E172" s="61">
        <v>47</v>
      </c>
      <c r="F172" s="61">
        <v>33</v>
      </c>
      <c r="G172" s="61">
        <v>22</v>
      </c>
      <c r="H172" s="61">
        <v>17</v>
      </c>
    </row>
    <row r="173" spans="2:8" x14ac:dyDescent="0.3">
      <c r="B173" s="53">
        <v>171</v>
      </c>
      <c r="C173" s="54" t="s">
        <v>167</v>
      </c>
      <c r="D173" s="54" t="s">
        <v>184</v>
      </c>
      <c r="E173" s="55">
        <v>108</v>
      </c>
      <c r="F173" s="55">
        <v>80</v>
      </c>
      <c r="G173" s="55">
        <v>57</v>
      </c>
      <c r="H173" s="55">
        <v>45</v>
      </c>
    </row>
    <row r="174" spans="2:8" x14ac:dyDescent="0.3">
      <c r="B174" s="53">
        <v>172</v>
      </c>
      <c r="C174" s="54" t="s">
        <v>104</v>
      </c>
      <c r="D174" s="54" t="s">
        <v>184</v>
      </c>
      <c r="E174" s="55">
        <v>108</v>
      </c>
      <c r="F174" s="55">
        <v>80</v>
      </c>
      <c r="G174" s="55">
        <v>57</v>
      </c>
      <c r="H174" s="55">
        <v>45</v>
      </c>
    </row>
    <row r="175" spans="2:8" x14ac:dyDescent="0.3">
      <c r="B175" s="59">
        <v>173</v>
      </c>
      <c r="C175" s="60" t="s">
        <v>105</v>
      </c>
      <c r="D175" s="60" t="s">
        <v>184</v>
      </c>
      <c r="E175" s="61">
        <v>47</v>
      </c>
      <c r="F175" s="61">
        <v>33</v>
      </c>
      <c r="G175" s="61">
        <v>22</v>
      </c>
      <c r="H175" s="61">
        <v>17</v>
      </c>
    </row>
    <row r="176" spans="2:8" x14ac:dyDescent="0.3">
      <c r="B176" s="56">
        <v>174</v>
      </c>
      <c r="C176" s="58" t="s">
        <v>443</v>
      </c>
      <c r="D176" s="58" t="s">
        <v>184</v>
      </c>
      <c r="E176" s="58">
        <v>77</v>
      </c>
      <c r="F176" s="58">
        <v>57</v>
      </c>
      <c r="G176" s="58">
        <v>40</v>
      </c>
      <c r="H176" s="58">
        <v>32</v>
      </c>
    </row>
    <row r="177" spans="2:8" x14ac:dyDescent="0.3">
      <c r="B177" s="53">
        <v>175</v>
      </c>
      <c r="C177" s="54" t="s">
        <v>106</v>
      </c>
      <c r="D177" s="54" t="s">
        <v>184</v>
      </c>
      <c r="E177" s="55">
        <v>108</v>
      </c>
      <c r="F177" s="55">
        <v>80</v>
      </c>
      <c r="G177" s="55">
        <v>57</v>
      </c>
      <c r="H177" s="55">
        <v>45</v>
      </c>
    </row>
    <row r="178" spans="2:8" x14ac:dyDescent="0.3">
      <c r="B178" s="59">
        <v>176</v>
      </c>
      <c r="C178" s="60" t="s">
        <v>107</v>
      </c>
      <c r="D178" s="60" t="s">
        <v>184</v>
      </c>
      <c r="E178" s="61">
        <v>47</v>
      </c>
      <c r="F178" s="61">
        <v>33</v>
      </c>
      <c r="G178" s="61">
        <v>22</v>
      </c>
      <c r="H178" s="61">
        <v>17</v>
      </c>
    </row>
    <row r="179" spans="2:8" x14ac:dyDescent="0.3">
      <c r="B179" s="59">
        <v>177</v>
      </c>
      <c r="C179" s="60" t="s">
        <v>108</v>
      </c>
      <c r="D179" s="60" t="s">
        <v>184</v>
      </c>
      <c r="E179" s="61">
        <v>47</v>
      </c>
      <c r="F179" s="61">
        <v>33</v>
      </c>
      <c r="G179" s="61">
        <v>22</v>
      </c>
      <c r="H179" s="61">
        <v>17</v>
      </c>
    </row>
    <row r="180" spans="2:8" x14ac:dyDescent="0.3">
      <c r="B180" s="53">
        <v>178</v>
      </c>
      <c r="C180" s="55" t="s">
        <v>444</v>
      </c>
      <c r="D180" s="55" t="s">
        <v>184</v>
      </c>
      <c r="E180" s="55">
        <v>108</v>
      </c>
      <c r="F180" s="55">
        <v>80</v>
      </c>
      <c r="G180" s="55">
        <v>57</v>
      </c>
      <c r="H180" s="55">
        <v>45</v>
      </c>
    </row>
    <row r="181" spans="2:8" x14ac:dyDescent="0.3">
      <c r="B181" s="53">
        <v>179</v>
      </c>
      <c r="C181" s="55" t="s">
        <v>445</v>
      </c>
      <c r="D181" s="55" t="s">
        <v>184</v>
      </c>
      <c r="E181" s="55">
        <v>108</v>
      </c>
      <c r="F181" s="55">
        <v>80</v>
      </c>
      <c r="G181" s="55">
        <v>57</v>
      </c>
      <c r="H181" s="55">
        <v>45</v>
      </c>
    </row>
  </sheetData>
  <sheetProtection password="E359" sheet="1" objects="1" scenarios="1" selectLockedCells="1" selectUn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B1:L97"/>
  <sheetViews>
    <sheetView showGridLines="0" tabSelected="1" zoomScale="50" zoomScaleNormal="50" zoomScaleSheetLayoutView="85" workbookViewId="0">
      <selection activeCell="G86" sqref="G86:K86"/>
    </sheetView>
  </sheetViews>
  <sheetFormatPr defaultColWidth="9.109375" defaultRowHeight="18" x14ac:dyDescent="0.35"/>
  <cols>
    <col min="1" max="1" width="1.5546875" style="5" customWidth="1"/>
    <col min="2" max="2" width="10" style="5" customWidth="1"/>
    <col min="3" max="3" width="52.5546875" style="122" customWidth="1"/>
    <col min="4" max="4" width="44" style="5" customWidth="1"/>
    <col min="5" max="5" width="23.77734375" style="5" customWidth="1"/>
    <col min="6" max="6" width="22.33203125" style="5" customWidth="1"/>
    <col min="7" max="12" width="20.5546875" style="5" customWidth="1"/>
    <col min="13" max="13" width="1.5546875" style="5" customWidth="1"/>
    <col min="14" max="16384" width="9.109375" style="5"/>
  </cols>
  <sheetData>
    <row r="1" spans="2:12" ht="10.050000000000001" customHeight="1" x14ac:dyDescent="0.35">
      <c r="G1" s="6"/>
      <c r="H1" s="6"/>
      <c r="I1" s="6"/>
      <c r="J1" s="6"/>
      <c r="K1" s="6"/>
      <c r="L1" s="6"/>
    </row>
    <row r="2" spans="2:12" s="7" customFormat="1" x14ac:dyDescent="0.35">
      <c r="B2" s="87"/>
      <c r="C2" s="87"/>
      <c r="G2" s="6"/>
      <c r="H2" s="6"/>
      <c r="I2" s="6"/>
      <c r="J2" s="6"/>
      <c r="K2" s="6"/>
      <c r="L2" s="6"/>
    </row>
    <row r="3" spans="2:12" s="7" customFormat="1" x14ac:dyDescent="0.35">
      <c r="B3" s="87"/>
      <c r="C3" s="87"/>
      <c r="D3" s="166" t="s">
        <v>133</v>
      </c>
      <c r="E3" s="88"/>
      <c r="G3" s="6"/>
      <c r="H3" s="6"/>
      <c r="I3" s="6"/>
      <c r="J3" s="6"/>
      <c r="K3" s="6"/>
      <c r="L3" s="6"/>
    </row>
    <row r="4" spans="2:12" s="7" customFormat="1" ht="20.100000000000001" customHeight="1" x14ac:dyDescent="0.35">
      <c r="B4" s="87"/>
      <c r="D4" s="166" t="s">
        <v>207</v>
      </c>
      <c r="E4" s="89"/>
      <c r="F4" s="89"/>
      <c r="G4" s="89"/>
      <c r="H4" s="89"/>
      <c r="I4" s="89"/>
      <c r="J4" s="89"/>
      <c r="K4" s="89"/>
      <c r="L4" s="89"/>
    </row>
    <row r="5" spans="2:12" s="7" customFormat="1" ht="20.100000000000001" customHeight="1" x14ac:dyDescent="0.35">
      <c r="B5" s="87"/>
      <c r="D5" s="89"/>
      <c r="E5" s="89"/>
      <c r="F5" s="89"/>
      <c r="G5" s="89"/>
      <c r="H5" s="89"/>
      <c r="I5" s="89"/>
      <c r="J5" s="89"/>
      <c r="K5" s="89"/>
      <c r="L5" s="89"/>
    </row>
    <row r="6" spans="2:12" s="7" customFormat="1" ht="10.050000000000001" customHeight="1" x14ac:dyDescent="0.35">
      <c r="B6" s="90"/>
      <c r="C6" s="90"/>
    </row>
    <row r="7" spans="2:12" s="7" customFormat="1" ht="50.1" customHeight="1" x14ac:dyDescent="0.35">
      <c r="B7" s="247" t="s">
        <v>301</v>
      </c>
      <c r="C7" s="247"/>
      <c r="D7" s="247"/>
      <c r="E7" s="247"/>
      <c r="F7" s="247"/>
      <c r="G7" s="247"/>
      <c r="H7" s="247"/>
      <c r="I7" s="247"/>
      <c r="J7" s="247"/>
      <c r="K7" s="247"/>
      <c r="L7" s="247"/>
    </row>
    <row r="8" spans="2:12" s="7" customFormat="1" ht="20.100000000000001" customHeight="1" x14ac:dyDescent="0.35">
      <c r="B8" s="90"/>
      <c r="C8" s="90"/>
    </row>
    <row r="9" spans="2:12" s="7" customFormat="1" ht="40.049999999999997" customHeight="1" x14ac:dyDescent="0.35">
      <c r="B9" s="263" t="s">
        <v>273</v>
      </c>
      <c r="C9" s="263"/>
      <c r="D9" s="237" t="s">
        <v>449</v>
      </c>
      <c r="E9" s="237"/>
      <c r="F9" s="237"/>
      <c r="G9" s="78"/>
      <c r="H9" s="102"/>
      <c r="I9" s="235" t="s">
        <v>247</v>
      </c>
      <c r="J9" s="236"/>
      <c r="K9" s="259">
        <f>'Co-financing'!C4</f>
        <v>102471.76000000001</v>
      </c>
      <c r="L9" s="259"/>
    </row>
    <row r="10" spans="2:12" s="7" customFormat="1" ht="20.100000000000001" customHeight="1" x14ac:dyDescent="0.35">
      <c r="F10" s="91"/>
    </row>
    <row r="11" spans="2:12" s="7" customFormat="1" ht="36" customHeight="1" x14ac:dyDescent="0.35">
      <c r="B11" s="260" t="s">
        <v>236</v>
      </c>
      <c r="C11" s="260"/>
      <c r="D11" s="168" t="s">
        <v>217</v>
      </c>
      <c r="E11" s="271" t="s">
        <v>244</v>
      </c>
      <c r="F11" s="272"/>
    </row>
    <row r="12" spans="2:12" s="7" customFormat="1" x14ac:dyDescent="0.35">
      <c r="B12" s="270" t="s">
        <v>157</v>
      </c>
      <c r="C12" s="270"/>
      <c r="D12" s="170">
        <v>394764</v>
      </c>
      <c r="E12" s="248">
        <f>'1. Staff costs'!D4</f>
        <v>424784</v>
      </c>
      <c r="F12" s="248"/>
      <c r="G12" s="158" t="str">
        <f>IF('1. Staff costs'!E4="Exceeds Grant Awarded + 10%","Exceeding","")</f>
        <v/>
      </c>
      <c r="H12" s="101"/>
      <c r="I12" s="70"/>
      <c r="J12" s="70"/>
    </row>
    <row r="13" spans="2:12" s="7" customFormat="1" x14ac:dyDescent="0.35">
      <c r="B13" s="251" t="s">
        <v>173</v>
      </c>
      <c r="C13" s="252"/>
      <c r="D13" s="170">
        <v>142485</v>
      </c>
      <c r="E13" s="248">
        <f>'2-3. Travel Costs&amp;Costs of Stay'!D4</f>
        <v>97880</v>
      </c>
      <c r="F13" s="248"/>
      <c r="G13" s="159" t="str">
        <f>IF('2-3. Travel Costs&amp;Costs of Stay'!E4="Exceeds Grant Awarded + 10%","Exceeding","")</f>
        <v/>
      </c>
      <c r="H13" s="101"/>
      <c r="I13" s="70"/>
      <c r="J13" s="70"/>
    </row>
    <row r="14" spans="2:12" s="7" customFormat="1" x14ac:dyDescent="0.35">
      <c r="B14" s="251" t="s">
        <v>174</v>
      </c>
      <c r="C14" s="252"/>
      <c r="D14" s="170">
        <v>339000</v>
      </c>
      <c r="E14" s="248">
        <f>'2-3. Travel Costs&amp;Costs of Stay'!D5</f>
        <v>204015</v>
      </c>
      <c r="F14" s="248"/>
      <c r="G14" s="159" t="str">
        <f>IF('2-3. Travel Costs&amp;Costs of Stay'!E5="Exceeds Grant Awarded + 10%","Exceeding","")</f>
        <v/>
      </c>
      <c r="H14" s="101"/>
      <c r="I14" s="70"/>
      <c r="J14" s="70"/>
    </row>
    <row r="15" spans="2:12" s="7" customFormat="1" x14ac:dyDescent="0.35">
      <c r="B15" s="251" t="s">
        <v>171</v>
      </c>
      <c r="C15" s="252"/>
      <c r="D15" s="170">
        <v>48510</v>
      </c>
      <c r="E15" s="248">
        <f>'4. Equipment Costs'!D4</f>
        <v>42573.52</v>
      </c>
      <c r="F15" s="248"/>
      <c r="G15" s="158" t="str">
        <f>IF('4. Equipment Costs'!E4="Exceeds Grant Awarded + 10%","Exceeding","")</f>
        <v/>
      </c>
      <c r="H15" s="101"/>
      <c r="I15" s="70"/>
      <c r="J15" s="70"/>
    </row>
    <row r="16" spans="2:12" s="7" customFormat="1" ht="18" customHeight="1" x14ac:dyDescent="0.35">
      <c r="B16" s="251" t="s">
        <v>172</v>
      </c>
      <c r="C16" s="252"/>
      <c r="D16" s="170">
        <v>62600</v>
      </c>
      <c r="E16" s="248">
        <f>'5. Subcontracting Costs'!D4</f>
        <v>55657.03</v>
      </c>
      <c r="F16" s="248"/>
      <c r="G16" s="158" t="str">
        <f>IF('5. Subcontracting Costs'!E4="Exceeds Grant Awarded + 10%","Exceeding","")</f>
        <v/>
      </c>
      <c r="H16" s="101"/>
      <c r="I16" s="70"/>
      <c r="J16" s="70"/>
    </row>
    <row r="17" spans="2:12" ht="18" customHeight="1" x14ac:dyDescent="0.35">
      <c r="B17" s="266" t="s">
        <v>181</v>
      </c>
      <c r="C17" s="267"/>
      <c r="D17" s="28">
        <f>SUM(D12:D16)</f>
        <v>987359</v>
      </c>
      <c r="E17" s="268">
        <f>SUM(E12:F16)</f>
        <v>824909.55</v>
      </c>
      <c r="F17" s="269"/>
      <c r="G17" s="7"/>
      <c r="H17" s="7"/>
      <c r="I17" s="7"/>
    </row>
    <row r="18" spans="2:12" ht="18" customHeight="1" x14ac:dyDescent="0.35">
      <c r="B18" s="230" t="s">
        <v>201</v>
      </c>
      <c r="C18" s="231"/>
      <c r="D18" s="170">
        <v>0</v>
      </c>
      <c r="E18" s="264">
        <f>SUM(E81:L81)</f>
        <v>0</v>
      </c>
      <c r="F18" s="265"/>
      <c r="G18" s="186" t="str">
        <f>IF(E18&gt;ROUND(D18*1.1,2),"Exceeding","")</f>
        <v/>
      </c>
      <c r="H18" s="7"/>
      <c r="I18" s="7"/>
    </row>
    <row r="19" spans="2:12" s="7" customFormat="1" ht="18" customHeight="1" x14ac:dyDescent="0.35">
      <c r="B19" s="263" t="s">
        <v>182</v>
      </c>
      <c r="C19" s="263"/>
      <c r="D19" s="28">
        <f>D17+D18</f>
        <v>987359</v>
      </c>
      <c r="E19" s="261">
        <f>E17+E18</f>
        <v>824909.55</v>
      </c>
      <c r="F19" s="262"/>
    </row>
    <row r="20" spans="2:12" s="7" customFormat="1" ht="20.100000000000001" customHeight="1" x14ac:dyDescent="0.35">
      <c r="F20" s="91"/>
    </row>
    <row r="21" spans="2:12" s="7" customFormat="1" ht="25.05" customHeight="1" x14ac:dyDescent="0.35">
      <c r="B21" s="250" t="s">
        <v>166</v>
      </c>
      <c r="C21" s="250"/>
      <c r="D21" s="250"/>
      <c r="E21" s="250"/>
      <c r="F21" s="250"/>
      <c r="G21" s="250"/>
      <c r="H21" s="250"/>
      <c r="I21" s="250"/>
      <c r="J21" s="250"/>
      <c r="K21" s="250"/>
      <c r="L21" s="250"/>
    </row>
    <row r="22" spans="2:12" s="7" customFormat="1" ht="36" x14ac:dyDescent="0.35">
      <c r="B22" s="176" t="s">
        <v>146</v>
      </c>
      <c r="C22" s="92" t="s">
        <v>147</v>
      </c>
      <c r="D22" s="92" t="s">
        <v>0</v>
      </c>
      <c r="E22" s="177" t="s">
        <v>163</v>
      </c>
      <c r="F22" s="177" t="s">
        <v>176</v>
      </c>
      <c r="G22" s="177" t="s">
        <v>177</v>
      </c>
      <c r="H22" s="177" t="s">
        <v>178</v>
      </c>
      <c r="I22" s="177" t="s">
        <v>179</v>
      </c>
      <c r="J22" s="177" t="s">
        <v>180</v>
      </c>
      <c r="K22" s="249" t="s">
        <v>203</v>
      </c>
      <c r="L22" s="249"/>
    </row>
    <row r="23" spans="2:12" s="67" customFormat="1" x14ac:dyDescent="0.35">
      <c r="B23" s="174" t="s">
        <v>7</v>
      </c>
      <c r="C23" s="187" t="s">
        <v>450</v>
      </c>
      <c r="D23" s="144" t="s">
        <v>52</v>
      </c>
      <c r="E23" s="66" t="str">
        <f t="shared" ref="E23:E77" si="0">IFERROR(IF(D23&lt;&gt;"",VLOOKUP(D23,CountryType,2,FALSE),""),"Country not found")</f>
        <v>Partner Countries</v>
      </c>
      <c r="F23" s="123">
        <f>SUMIFS('1. Staff costs'!N:N,'1. Staff costs'!C:C,B23,'1. Staff costs'!O:O,"&lt;&gt;Error")</f>
        <v>72508</v>
      </c>
      <c r="G23" s="123">
        <f>SUMIFS('2-3. Travel Costs&amp;Costs of Stay'!O:O,'2-3. Travel Costs&amp;Costs of Stay'!C:C,B23,'2-3. Travel Costs&amp;Costs of Stay'!R:R,"&lt;&gt;Error")</f>
        <v>16295</v>
      </c>
      <c r="H23" s="123">
        <f>SUMIFS('2-3. Travel Costs&amp;Costs of Stay'!P:P,'2-3. Travel Costs&amp;Costs of Stay'!C:C,B23,'2-3. Travel Costs&amp;Costs of Stay'!R:R,"&lt;&gt;Error")</f>
        <v>40020</v>
      </c>
      <c r="I23" s="123">
        <f>SUMIFS('4. Equipment Costs'!N:N,'4. Equipment Costs'!C:C,B23,'4. Equipment Costs'!O:O,"&lt;&gt;Error")</f>
        <v>11518.54</v>
      </c>
      <c r="J23" s="123">
        <f>SUMIFS('5. Subcontracting Costs'!N:N,'5. Subcontracting Costs'!C:C,B23,'5. Subcontracting Costs'!O:O,"&lt;&gt;Error")</f>
        <v>17557.690000000002</v>
      </c>
      <c r="K23" s="238">
        <f>SUM(F23:J23)</f>
        <v>157899.23000000001</v>
      </c>
      <c r="L23" s="238"/>
    </row>
    <row r="24" spans="2:12" s="67" customFormat="1" x14ac:dyDescent="0.35">
      <c r="B24" s="174" t="s">
        <v>8</v>
      </c>
      <c r="C24" s="187" t="s">
        <v>451</v>
      </c>
      <c r="D24" s="144" t="s">
        <v>52</v>
      </c>
      <c r="E24" s="66" t="str">
        <f t="shared" si="0"/>
        <v>Partner Countries</v>
      </c>
      <c r="F24" s="123">
        <f>SUMIFS('1. Staff costs'!N:N,'1. Staff costs'!C:C,B24,'1. Staff costs'!O:O,"&lt;&gt;Error")</f>
        <v>61512</v>
      </c>
      <c r="G24" s="123">
        <f>SUMIFS('2-3. Travel Costs&amp;Costs of Stay'!O:O,'2-3. Travel Costs&amp;Costs of Stay'!C:C,B24,'2-3. Travel Costs&amp;Costs of Stay'!R:R,"&lt;&gt;Error")</f>
        <v>7195</v>
      </c>
      <c r="H24" s="123">
        <f>SUMIFS('2-3. Travel Costs&amp;Costs of Stay'!P:P,'2-3. Travel Costs&amp;Costs of Stay'!C:C,B24,'2-3. Travel Costs&amp;Costs of Stay'!R:R,"&lt;&gt;Error")</f>
        <v>16800</v>
      </c>
      <c r="I24" s="123">
        <f>SUMIFS('4. Equipment Costs'!N:N,'4. Equipment Costs'!C:C,B24,'4. Equipment Costs'!O:O,"&lt;&gt;Error")</f>
        <v>0</v>
      </c>
      <c r="J24" s="123">
        <f>SUMIFS('5. Subcontracting Costs'!N:N,'5. Subcontracting Costs'!C:C,B24,'5. Subcontracting Costs'!O:O,"&lt;&gt;Error")</f>
        <v>20180.219999999998</v>
      </c>
      <c r="K24" s="238">
        <f t="shared" ref="K24:K77" si="1">SUM(F24:J24)</f>
        <v>105687.22</v>
      </c>
      <c r="L24" s="238"/>
    </row>
    <row r="25" spans="2:12" s="67" customFormat="1" x14ac:dyDescent="0.35">
      <c r="B25" s="174" t="s">
        <v>9</v>
      </c>
      <c r="C25" s="187" t="s">
        <v>452</v>
      </c>
      <c r="D25" s="144" t="s">
        <v>52</v>
      </c>
      <c r="E25" s="66" t="str">
        <f t="shared" si="0"/>
        <v>Partner Countries</v>
      </c>
      <c r="F25" s="123">
        <f>SUMIFS('1. Staff costs'!N:N,'1. Staff costs'!C:C,B25,'1. Staff costs'!O:O,"&lt;&gt;Error")</f>
        <v>45558</v>
      </c>
      <c r="G25" s="123">
        <f>SUMIFS('2-3. Travel Costs&amp;Costs of Stay'!O:O,'2-3. Travel Costs&amp;Costs of Stay'!C:C,B25,'2-3. Travel Costs&amp;Costs of Stay'!R:R,"&lt;&gt;Error")</f>
        <v>13115</v>
      </c>
      <c r="H25" s="123">
        <f>SUMIFS('2-3. Travel Costs&amp;Costs of Stay'!P:P,'2-3. Travel Costs&amp;Costs of Stay'!C:C,B25,'2-3. Travel Costs&amp;Costs of Stay'!R:R,"&lt;&gt;Error")</f>
        <v>26280</v>
      </c>
      <c r="I25" s="123">
        <f>SUMIFS('4. Equipment Costs'!N:N,'4. Equipment Costs'!C:C,B25,'4. Equipment Costs'!O:O,"&lt;&gt;Error")</f>
        <v>5460.15</v>
      </c>
      <c r="J25" s="123">
        <f>SUMIFS('5. Subcontracting Costs'!N:N,'5. Subcontracting Costs'!C:C,B25,'5. Subcontracting Costs'!O:O,"&lt;&gt;Error")</f>
        <v>1633.76</v>
      </c>
      <c r="K25" s="238">
        <f t="shared" si="1"/>
        <v>92046.909999999989</v>
      </c>
      <c r="L25" s="238"/>
    </row>
    <row r="26" spans="2:12" s="67" customFormat="1" x14ac:dyDescent="0.35">
      <c r="B26" s="174" t="s">
        <v>10</v>
      </c>
      <c r="C26" s="187" t="s">
        <v>453</v>
      </c>
      <c r="D26" s="144" t="s">
        <v>52</v>
      </c>
      <c r="E26" s="66" t="str">
        <f t="shared" si="0"/>
        <v>Partner Countries</v>
      </c>
      <c r="F26" s="123">
        <f>SUMIFS('1. Staff costs'!N:N,'1. Staff costs'!C:C,B26,'1. Staff costs'!O:O,"&lt;&gt;Error")</f>
        <v>44952</v>
      </c>
      <c r="G26" s="123">
        <f>SUMIFS('2-3. Travel Costs&amp;Costs of Stay'!O:O,'2-3. Travel Costs&amp;Costs of Stay'!C:C,B26,'2-3. Travel Costs&amp;Costs of Stay'!R:R,"&lt;&gt;Error")</f>
        <v>14875</v>
      </c>
      <c r="H26" s="123">
        <f>SUMIFS('2-3. Travel Costs&amp;Costs of Stay'!P:P,'2-3. Travel Costs&amp;Costs of Stay'!C:C,B26,'2-3. Travel Costs&amp;Costs of Stay'!R:R,"&lt;&gt;Error")</f>
        <v>25785</v>
      </c>
      <c r="I26" s="123">
        <f>SUMIFS('4. Equipment Costs'!N:N,'4. Equipment Costs'!C:C,B26,'4. Equipment Costs'!O:O,"&lt;&gt;Error")</f>
        <v>9243</v>
      </c>
      <c r="J26" s="123">
        <f>SUMIFS('5. Subcontracting Costs'!N:N,'5. Subcontracting Costs'!C:C,B26,'5. Subcontracting Costs'!O:O,"&lt;&gt;Error")</f>
        <v>9264.34</v>
      </c>
      <c r="K26" s="238">
        <f t="shared" si="1"/>
        <v>104119.34</v>
      </c>
      <c r="L26" s="238"/>
    </row>
    <row r="27" spans="2:12" s="67" customFormat="1" x14ac:dyDescent="0.35">
      <c r="B27" s="174" t="s">
        <v>11</v>
      </c>
      <c r="C27" s="187" t="s">
        <v>454</v>
      </c>
      <c r="D27" s="144" t="s">
        <v>50</v>
      </c>
      <c r="E27" s="66" t="str">
        <f t="shared" si="0"/>
        <v>Programme Countries</v>
      </c>
      <c r="F27" s="123">
        <f>SUMIFS('1. Staff costs'!N:N,'1. Staff costs'!C:C,B27,'1. Staff costs'!O:O,"&lt;&gt;Error")</f>
        <v>34897</v>
      </c>
      <c r="G27" s="123">
        <f>SUMIFS('2-3. Travel Costs&amp;Costs of Stay'!O:O,'2-3. Travel Costs&amp;Costs of Stay'!C:C,B27,'2-3. Travel Costs&amp;Costs of Stay'!R:R,"&lt;&gt;Error")</f>
        <v>4570</v>
      </c>
      <c r="H27" s="123">
        <f>SUMIFS('2-3. Travel Costs&amp;Costs of Stay'!P:P,'2-3. Travel Costs&amp;Costs of Stay'!C:C,B27,'2-3. Travel Costs&amp;Costs of Stay'!R:R,"&lt;&gt;Error")</f>
        <v>9840</v>
      </c>
      <c r="I27" s="123">
        <f>SUMIFS('4. Equipment Costs'!N:N,'4. Equipment Costs'!C:C,B27,'4. Equipment Costs'!O:O,"&lt;&gt;Error")</f>
        <v>0</v>
      </c>
      <c r="J27" s="123">
        <f>SUMIFS('5. Subcontracting Costs'!N:N,'5. Subcontracting Costs'!C:C,B27,'5. Subcontracting Costs'!O:O,"&lt;&gt;Error")</f>
        <v>0</v>
      </c>
      <c r="K27" s="238">
        <f t="shared" si="1"/>
        <v>49307</v>
      </c>
      <c r="L27" s="238"/>
    </row>
    <row r="28" spans="2:12" s="67" customFormat="1" x14ac:dyDescent="0.35">
      <c r="B28" s="174" t="s">
        <v>12</v>
      </c>
      <c r="C28" s="187" t="s">
        <v>455</v>
      </c>
      <c r="D28" s="144" t="s">
        <v>37</v>
      </c>
      <c r="E28" s="66" t="str">
        <f t="shared" si="0"/>
        <v>Programme Countries</v>
      </c>
      <c r="F28" s="123">
        <f>SUMIFS('1. Staff costs'!N:N,'1. Staff costs'!C:C,B28,'1. Staff costs'!O:O,"&lt;&gt;Error")</f>
        <v>37306</v>
      </c>
      <c r="G28" s="123">
        <f>SUMIFS('2-3. Travel Costs&amp;Costs of Stay'!O:O,'2-3. Travel Costs&amp;Costs of Stay'!C:C,B28,'2-3. Travel Costs&amp;Costs of Stay'!R:R,"&lt;&gt;Error")</f>
        <v>6760</v>
      </c>
      <c r="H28" s="123">
        <f>SUMIFS('2-3. Travel Costs&amp;Costs of Stay'!P:P,'2-3. Travel Costs&amp;Costs of Stay'!C:C,B28,'2-3. Travel Costs&amp;Costs of Stay'!R:R,"&lt;&gt;Error")</f>
        <v>10920</v>
      </c>
      <c r="I28" s="123">
        <f>SUMIFS('4. Equipment Costs'!N:N,'4. Equipment Costs'!C:C,B28,'4. Equipment Costs'!O:O,"&lt;&gt;Error")</f>
        <v>0</v>
      </c>
      <c r="J28" s="123">
        <f>SUMIFS('5. Subcontracting Costs'!N:N,'5. Subcontracting Costs'!C:C,B28,'5. Subcontracting Costs'!O:O,"&lt;&gt;Error")</f>
        <v>0</v>
      </c>
      <c r="K28" s="238">
        <f t="shared" si="1"/>
        <v>54986</v>
      </c>
      <c r="L28" s="238"/>
    </row>
    <row r="29" spans="2:12" s="67" customFormat="1" x14ac:dyDescent="0.35">
      <c r="B29" s="174" t="s">
        <v>13</v>
      </c>
      <c r="C29" s="187" t="s">
        <v>456</v>
      </c>
      <c r="D29" s="144" t="s">
        <v>45</v>
      </c>
      <c r="E29" s="66" t="str">
        <f t="shared" si="0"/>
        <v>Programme Countries</v>
      </c>
      <c r="F29" s="123">
        <f>SUMIFS('1. Staff costs'!N:N,'1. Staff costs'!C:C,B29,'1. Staff costs'!O:O,"&lt;&gt;Error")</f>
        <v>37887</v>
      </c>
      <c r="G29" s="123">
        <f>SUMIFS('2-3. Travel Costs&amp;Costs of Stay'!O:O,'2-3. Travel Costs&amp;Costs of Stay'!C:C,B29,'2-3. Travel Costs&amp;Costs of Stay'!R:R,"&lt;&gt;Error")</f>
        <v>8710</v>
      </c>
      <c r="H29" s="123">
        <f>SUMIFS('2-3. Travel Costs&amp;Costs of Stay'!P:P,'2-3. Travel Costs&amp;Costs of Stay'!C:C,B29,'2-3. Travel Costs&amp;Costs of Stay'!R:R,"&lt;&gt;Error")</f>
        <v>14240</v>
      </c>
      <c r="I29" s="123">
        <f>SUMIFS('4. Equipment Costs'!N:N,'4. Equipment Costs'!C:C,B29,'4. Equipment Costs'!O:O,"&lt;&gt;Error")</f>
        <v>0</v>
      </c>
      <c r="J29" s="123">
        <f>SUMIFS('5. Subcontracting Costs'!N:N,'5. Subcontracting Costs'!C:C,B29,'5. Subcontracting Costs'!O:O,"&lt;&gt;Error")</f>
        <v>0</v>
      </c>
      <c r="K29" s="238">
        <f t="shared" si="1"/>
        <v>60837</v>
      </c>
      <c r="L29" s="238"/>
    </row>
    <row r="30" spans="2:12" s="67" customFormat="1" x14ac:dyDescent="0.35">
      <c r="B30" s="174" t="s">
        <v>14</v>
      </c>
      <c r="C30" s="187" t="s">
        <v>457</v>
      </c>
      <c r="D30" s="144" t="s">
        <v>52</v>
      </c>
      <c r="E30" s="66" t="str">
        <f t="shared" si="0"/>
        <v>Partner Countries</v>
      </c>
      <c r="F30" s="123">
        <f>SUMIFS('1. Staff costs'!N:N,'1. Staff costs'!C:C,B30,'1. Staff costs'!O:O,"&lt;&gt;Error")</f>
        <v>17966</v>
      </c>
      <c r="G30" s="123">
        <f>SUMIFS('2-3. Travel Costs&amp;Costs of Stay'!O:O,'2-3. Travel Costs&amp;Costs of Stay'!C:C,B30,'2-3. Travel Costs&amp;Costs of Stay'!R:R,"&lt;&gt;Error")</f>
        <v>4830</v>
      </c>
      <c r="H30" s="123">
        <f>SUMIFS('2-3. Travel Costs&amp;Costs of Stay'!P:P,'2-3. Travel Costs&amp;Costs of Stay'!C:C,B30,'2-3. Travel Costs&amp;Costs of Stay'!R:R,"&lt;&gt;Error")</f>
        <v>12600</v>
      </c>
      <c r="I30" s="123">
        <f>SUMIFS('4. Equipment Costs'!N:N,'4. Equipment Costs'!C:C,B30,'4. Equipment Costs'!O:O,"&lt;&gt;Error")</f>
        <v>5266.5400000000009</v>
      </c>
      <c r="J30" s="123">
        <f>SUMIFS('5. Subcontracting Costs'!N:N,'5. Subcontracting Costs'!C:C,B30,'5. Subcontracting Costs'!O:O,"&lt;&gt;Error")</f>
        <v>663.15</v>
      </c>
      <c r="K30" s="238">
        <f t="shared" si="1"/>
        <v>41325.69</v>
      </c>
      <c r="L30" s="238"/>
    </row>
    <row r="31" spans="2:12" s="67" customFormat="1" x14ac:dyDescent="0.35">
      <c r="B31" s="174" t="s">
        <v>15</v>
      </c>
      <c r="C31" s="187" t="s">
        <v>458</v>
      </c>
      <c r="D31" s="144" t="s">
        <v>52</v>
      </c>
      <c r="E31" s="66" t="str">
        <f t="shared" si="0"/>
        <v>Partner Countries</v>
      </c>
      <c r="F31" s="123">
        <f>SUMIFS('1. Staff costs'!N:N,'1. Staff costs'!C:C,B31,'1. Staff costs'!O:O,"&lt;&gt;Error")</f>
        <v>18698</v>
      </c>
      <c r="G31" s="123">
        <f>SUMIFS('2-3. Travel Costs&amp;Costs of Stay'!O:O,'2-3. Travel Costs&amp;Costs of Stay'!C:C,B31,'2-3. Travel Costs&amp;Costs of Stay'!R:R,"&lt;&gt;Error")</f>
        <v>11915</v>
      </c>
      <c r="H31" s="123">
        <f>SUMIFS('2-3. Travel Costs&amp;Costs of Stay'!P:P,'2-3. Travel Costs&amp;Costs of Stay'!C:C,B31,'2-3. Travel Costs&amp;Costs of Stay'!R:R,"&lt;&gt;Error")</f>
        <v>15250</v>
      </c>
      <c r="I31" s="123">
        <f>SUMIFS('4. Equipment Costs'!N:N,'4. Equipment Costs'!C:C,B31,'4. Equipment Costs'!O:O,"&lt;&gt;Error")</f>
        <v>5491.47</v>
      </c>
      <c r="J31" s="123">
        <f>SUMIFS('5. Subcontracting Costs'!N:N,'5. Subcontracting Costs'!C:C,B31,'5. Subcontracting Costs'!O:O,"&lt;&gt;Error")</f>
        <v>2963.84</v>
      </c>
      <c r="K31" s="238">
        <f t="shared" si="1"/>
        <v>54318.31</v>
      </c>
      <c r="L31" s="238"/>
    </row>
    <row r="32" spans="2:12" s="67" customFormat="1" x14ac:dyDescent="0.35">
      <c r="B32" s="174" t="s">
        <v>16</v>
      </c>
      <c r="C32" s="187" t="s">
        <v>459</v>
      </c>
      <c r="D32" s="144" t="s">
        <v>52</v>
      </c>
      <c r="E32" s="66" t="str">
        <f t="shared" si="0"/>
        <v>Partner Countries</v>
      </c>
      <c r="F32" s="123">
        <f>SUMIFS('1. Staff costs'!N:N,'1. Staff costs'!C:C,B32,'1. Staff costs'!O:O,"&lt;&gt;Error")</f>
        <v>17986</v>
      </c>
      <c r="G32" s="123">
        <f>SUMIFS('2-3. Travel Costs&amp;Costs of Stay'!O:O,'2-3. Travel Costs&amp;Costs of Stay'!C:C,B32,'2-3. Travel Costs&amp;Costs of Stay'!R:R,"&lt;&gt;Error")</f>
        <v>5360</v>
      </c>
      <c r="H32" s="123">
        <f>SUMIFS('2-3. Travel Costs&amp;Costs of Stay'!P:P,'2-3. Travel Costs&amp;Costs of Stay'!C:C,B32,'2-3. Travel Costs&amp;Costs of Stay'!R:R,"&lt;&gt;Error")</f>
        <v>23280</v>
      </c>
      <c r="I32" s="123">
        <f>SUMIFS('4. Equipment Costs'!N:N,'4. Equipment Costs'!C:C,B32,'4. Equipment Costs'!O:O,"&lt;&gt;Error")</f>
        <v>5593.82</v>
      </c>
      <c r="J32" s="123">
        <f>SUMIFS('5. Subcontracting Costs'!N:N,'5. Subcontracting Costs'!C:C,B32,'5. Subcontracting Costs'!O:O,"&lt;&gt;Error")</f>
        <v>3394.0299999999993</v>
      </c>
      <c r="K32" s="238">
        <f t="shared" si="1"/>
        <v>55613.85</v>
      </c>
      <c r="L32" s="238"/>
    </row>
    <row r="33" spans="2:12" s="67" customFormat="1" x14ac:dyDescent="0.35">
      <c r="B33" s="174" t="s">
        <v>17</v>
      </c>
      <c r="C33" s="187" t="s">
        <v>460</v>
      </c>
      <c r="D33" s="144" t="s">
        <v>2</v>
      </c>
      <c r="E33" s="66" t="str">
        <f t="shared" si="0"/>
        <v>Programme Countries</v>
      </c>
      <c r="F33" s="123">
        <f>SUMIFS('1. Staff costs'!N:N,'1. Staff costs'!C:C,B33,'1. Staff costs'!O:O,"&lt;&gt;Error")</f>
        <v>35514</v>
      </c>
      <c r="G33" s="123">
        <f>SUMIFS('2-3. Travel Costs&amp;Costs of Stay'!O:O,'2-3. Travel Costs&amp;Costs of Stay'!C:C,B33,'2-3. Travel Costs&amp;Costs of Stay'!R:R,"&lt;&gt;Error")</f>
        <v>4255</v>
      </c>
      <c r="H33" s="123">
        <f>SUMIFS('2-3. Travel Costs&amp;Costs of Stay'!P:P,'2-3. Travel Costs&amp;Costs of Stay'!C:C,B33,'2-3. Travel Costs&amp;Costs of Stay'!R:R,"&lt;&gt;Error")</f>
        <v>9000</v>
      </c>
      <c r="I33" s="123">
        <f>SUMIFS('4. Equipment Costs'!N:N,'4. Equipment Costs'!C:C,B33,'4. Equipment Costs'!O:O,"&lt;&gt;Error")</f>
        <v>0</v>
      </c>
      <c r="J33" s="123">
        <f>SUMIFS('5. Subcontracting Costs'!N:N,'5. Subcontracting Costs'!C:C,B33,'5. Subcontracting Costs'!O:O,"&lt;&gt;Error")</f>
        <v>0</v>
      </c>
      <c r="K33" s="238">
        <f t="shared" si="1"/>
        <v>48769</v>
      </c>
      <c r="L33" s="238"/>
    </row>
    <row r="34" spans="2:12" s="67" customFormat="1" x14ac:dyDescent="0.35">
      <c r="B34" s="174" t="s">
        <v>18</v>
      </c>
      <c r="C34" s="144"/>
      <c r="D34" s="144"/>
      <c r="E34" s="66" t="str">
        <f t="shared" si="0"/>
        <v/>
      </c>
      <c r="F34" s="123">
        <f>SUMIFS('1. Staff costs'!N:N,'1. Staff costs'!C:C,B34,'1. Staff costs'!O:O,"&lt;&gt;Error")</f>
        <v>0</v>
      </c>
      <c r="G34" s="123">
        <f>SUMIFS('2-3. Travel Costs&amp;Costs of Stay'!O:O,'2-3. Travel Costs&amp;Costs of Stay'!C:C,B34,'2-3. Travel Costs&amp;Costs of Stay'!R:R,"&lt;&gt;Error")</f>
        <v>0</v>
      </c>
      <c r="H34" s="123">
        <f>SUMIFS('2-3. Travel Costs&amp;Costs of Stay'!P:P,'2-3. Travel Costs&amp;Costs of Stay'!C:C,B34,'2-3. Travel Costs&amp;Costs of Stay'!R:R,"&lt;&gt;Error")</f>
        <v>0</v>
      </c>
      <c r="I34" s="123">
        <f>SUMIFS('4. Equipment Costs'!N:N,'4. Equipment Costs'!C:C,B34,'4. Equipment Costs'!O:O,"&lt;&gt;Error")</f>
        <v>0</v>
      </c>
      <c r="J34" s="123">
        <f>SUMIFS('5. Subcontracting Costs'!N:N,'5. Subcontracting Costs'!C:C,B34,'5. Subcontracting Costs'!O:O,"&lt;&gt;Error")</f>
        <v>0</v>
      </c>
      <c r="K34" s="238">
        <f t="shared" si="1"/>
        <v>0</v>
      </c>
      <c r="L34" s="238"/>
    </row>
    <row r="35" spans="2:12" s="67" customFormat="1" x14ac:dyDescent="0.35">
      <c r="B35" s="174" t="s">
        <v>149</v>
      </c>
      <c r="C35" s="144"/>
      <c r="D35" s="144"/>
      <c r="E35" s="66" t="str">
        <f t="shared" si="0"/>
        <v/>
      </c>
      <c r="F35" s="123">
        <f>SUMIFS('1. Staff costs'!N:N,'1. Staff costs'!C:C,B35,'1. Staff costs'!O:O,"&lt;&gt;Error")</f>
        <v>0</v>
      </c>
      <c r="G35" s="123">
        <f>SUMIFS('2-3. Travel Costs&amp;Costs of Stay'!O:O,'2-3. Travel Costs&amp;Costs of Stay'!C:C,B35,'2-3. Travel Costs&amp;Costs of Stay'!R:R,"&lt;&gt;Error")</f>
        <v>0</v>
      </c>
      <c r="H35" s="123">
        <f>SUMIFS('2-3. Travel Costs&amp;Costs of Stay'!P:P,'2-3. Travel Costs&amp;Costs of Stay'!C:C,B35,'2-3. Travel Costs&amp;Costs of Stay'!R:R,"&lt;&gt;Error")</f>
        <v>0</v>
      </c>
      <c r="I35" s="123">
        <f>SUMIFS('4. Equipment Costs'!N:N,'4. Equipment Costs'!C:C,B35,'4. Equipment Costs'!O:O,"&lt;&gt;Error")</f>
        <v>0</v>
      </c>
      <c r="J35" s="123">
        <f>SUMIFS('5. Subcontracting Costs'!N:N,'5. Subcontracting Costs'!C:C,B35,'5. Subcontracting Costs'!O:O,"&lt;&gt;Error")</f>
        <v>0</v>
      </c>
      <c r="K35" s="238">
        <f t="shared" si="1"/>
        <v>0</v>
      </c>
      <c r="L35" s="238"/>
    </row>
    <row r="36" spans="2:12" s="67" customFormat="1" x14ac:dyDescent="0.35">
      <c r="B36" s="174" t="s">
        <v>19</v>
      </c>
      <c r="C36" s="144"/>
      <c r="D36" s="144"/>
      <c r="E36" s="66" t="str">
        <f t="shared" si="0"/>
        <v/>
      </c>
      <c r="F36" s="123">
        <f>SUMIFS('1. Staff costs'!N:N,'1. Staff costs'!C:C,B36,'1. Staff costs'!O:O,"&lt;&gt;Error")</f>
        <v>0</v>
      </c>
      <c r="G36" s="123">
        <f>SUMIFS('2-3. Travel Costs&amp;Costs of Stay'!O:O,'2-3. Travel Costs&amp;Costs of Stay'!C:C,B36,'2-3. Travel Costs&amp;Costs of Stay'!R:R,"&lt;&gt;Error")</f>
        <v>0</v>
      </c>
      <c r="H36" s="123">
        <f>SUMIFS('2-3. Travel Costs&amp;Costs of Stay'!P:P,'2-3. Travel Costs&amp;Costs of Stay'!C:C,B36,'2-3. Travel Costs&amp;Costs of Stay'!R:R,"&lt;&gt;Error")</f>
        <v>0</v>
      </c>
      <c r="I36" s="123">
        <f>SUMIFS('4. Equipment Costs'!N:N,'4. Equipment Costs'!C:C,B36,'4. Equipment Costs'!O:O,"&lt;&gt;Error")</f>
        <v>0</v>
      </c>
      <c r="J36" s="123">
        <f>SUMIFS('5. Subcontracting Costs'!N:N,'5. Subcontracting Costs'!C:C,B36,'5. Subcontracting Costs'!O:O,"&lt;&gt;Error")</f>
        <v>0</v>
      </c>
      <c r="K36" s="238">
        <f t="shared" si="1"/>
        <v>0</v>
      </c>
      <c r="L36" s="238"/>
    </row>
    <row r="37" spans="2:12" s="67" customFormat="1" x14ac:dyDescent="0.35">
      <c r="B37" s="174" t="s">
        <v>20</v>
      </c>
      <c r="C37" s="144"/>
      <c r="D37" s="144"/>
      <c r="E37" s="66" t="str">
        <f t="shared" si="0"/>
        <v/>
      </c>
      <c r="F37" s="123">
        <f>SUMIFS('1. Staff costs'!N:N,'1. Staff costs'!C:C,B37,'1. Staff costs'!O:O,"&lt;&gt;Error")</f>
        <v>0</v>
      </c>
      <c r="G37" s="123">
        <f>SUMIFS('2-3. Travel Costs&amp;Costs of Stay'!O:O,'2-3. Travel Costs&amp;Costs of Stay'!C:C,B37,'2-3. Travel Costs&amp;Costs of Stay'!R:R,"&lt;&gt;Error")</f>
        <v>0</v>
      </c>
      <c r="H37" s="123">
        <f>SUMIFS('2-3. Travel Costs&amp;Costs of Stay'!P:P,'2-3. Travel Costs&amp;Costs of Stay'!C:C,B37,'2-3. Travel Costs&amp;Costs of Stay'!R:R,"&lt;&gt;Error")</f>
        <v>0</v>
      </c>
      <c r="I37" s="123">
        <f>SUMIFS('4. Equipment Costs'!N:N,'4. Equipment Costs'!C:C,B37,'4. Equipment Costs'!O:O,"&lt;&gt;Error")</f>
        <v>0</v>
      </c>
      <c r="J37" s="123">
        <f>SUMIFS('5. Subcontracting Costs'!N:N,'5. Subcontracting Costs'!C:C,B37,'5. Subcontracting Costs'!O:O,"&lt;&gt;Error")</f>
        <v>0</v>
      </c>
      <c r="K37" s="238">
        <f t="shared" si="1"/>
        <v>0</v>
      </c>
      <c r="L37" s="238"/>
    </row>
    <row r="38" spans="2:12" s="67" customFormat="1" x14ac:dyDescent="0.35">
      <c r="B38" s="174" t="s">
        <v>21</v>
      </c>
      <c r="C38" s="144"/>
      <c r="D38" s="144"/>
      <c r="E38" s="66" t="str">
        <f t="shared" si="0"/>
        <v/>
      </c>
      <c r="F38" s="123">
        <f>SUMIFS('1. Staff costs'!N:N,'1. Staff costs'!C:C,B38,'1. Staff costs'!O:O,"&lt;&gt;Error")</f>
        <v>0</v>
      </c>
      <c r="G38" s="123">
        <f>SUMIFS('2-3. Travel Costs&amp;Costs of Stay'!O:O,'2-3. Travel Costs&amp;Costs of Stay'!C:C,B38,'2-3. Travel Costs&amp;Costs of Stay'!R:R,"&lt;&gt;Error")</f>
        <v>0</v>
      </c>
      <c r="H38" s="123">
        <f>SUMIFS('2-3. Travel Costs&amp;Costs of Stay'!P:P,'2-3. Travel Costs&amp;Costs of Stay'!C:C,B38,'2-3. Travel Costs&amp;Costs of Stay'!R:R,"&lt;&gt;Error")</f>
        <v>0</v>
      </c>
      <c r="I38" s="123">
        <f>SUMIFS('4. Equipment Costs'!N:N,'4. Equipment Costs'!C:C,B38,'4. Equipment Costs'!O:O,"&lt;&gt;Error")</f>
        <v>0</v>
      </c>
      <c r="J38" s="123">
        <f>SUMIFS('5. Subcontracting Costs'!N:N,'5. Subcontracting Costs'!C:C,B38,'5. Subcontracting Costs'!O:O,"&lt;&gt;Error")</f>
        <v>0</v>
      </c>
      <c r="K38" s="238">
        <f t="shared" si="1"/>
        <v>0</v>
      </c>
      <c r="L38" s="238"/>
    </row>
    <row r="39" spans="2:12" s="67" customFormat="1" x14ac:dyDescent="0.35">
      <c r="B39" s="174" t="s">
        <v>22</v>
      </c>
      <c r="C39" s="144"/>
      <c r="D39" s="144"/>
      <c r="E39" s="66" t="str">
        <f t="shared" si="0"/>
        <v/>
      </c>
      <c r="F39" s="123">
        <f>SUMIFS('1. Staff costs'!N:N,'1. Staff costs'!C:C,B39,'1. Staff costs'!O:O,"&lt;&gt;Error")</f>
        <v>0</v>
      </c>
      <c r="G39" s="123">
        <f>SUMIFS('2-3. Travel Costs&amp;Costs of Stay'!O:O,'2-3. Travel Costs&amp;Costs of Stay'!C:C,B39,'2-3. Travel Costs&amp;Costs of Stay'!R:R,"&lt;&gt;Error")</f>
        <v>0</v>
      </c>
      <c r="H39" s="123">
        <f>SUMIFS('2-3. Travel Costs&amp;Costs of Stay'!P:P,'2-3. Travel Costs&amp;Costs of Stay'!C:C,B39,'2-3. Travel Costs&amp;Costs of Stay'!R:R,"&lt;&gt;Error")</f>
        <v>0</v>
      </c>
      <c r="I39" s="123">
        <f>SUMIFS('4. Equipment Costs'!N:N,'4. Equipment Costs'!C:C,B39,'4. Equipment Costs'!O:O,"&lt;&gt;Error")</f>
        <v>0</v>
      </c>
      <c r="J39" s="123">
        <f>SUMIFS('5. Subcontracting Costs'!N:N,'5. Subcontracting Costs'!C:C,B39,'5. Subcontracting Costs'!O:O,"&lt;&gt;Error")</f>
        <v>0</v>
      </c>
      <c r="K39" s="238">
        <f t="shared" si="1"/>
        <v>0</v>
      </c>
      <c r="L39" s="238"/>
    </row>
    <row r="40" spans="2:12" s="67" customFormat="1" x14ac:dyDescent="0.35">
      <c r="B40" s="174" t="s">
        <v>23</v>
      </c>
      <c r="C40" s="144"/>
      <c r="D40" s="144"/>
      <c r="E40" s="66" t="str">
        <f t="shared" si="0"/>
        <v/>
      </c>
      <c r="F40" s="123">
        <f>SUMIFS('1. Staff costs'!N:N,'1. Staff costs'!C:C,B40,'1. Staff costs'!O:O,"&lt;&gt;Error")</f>
        <v>0</v>
      </c>
      <c r="G40" s="123">
        <f>SUMIFS('2-3. Travel Costs&amp;Costs of Stay'!O:O,'2-3. Travel Costs&amp;Costs of Stay'!C:C,B40,'2-3. Travel Costs&amp;Costs of Stay'!R:R,"&lt;&gt;Error")</f>
        <v>0</v>
      </c>
      <c r="H40" s="123">
        <f>SUMIFS('2-3. Travel Costs&amp;Costs of Stay'!P:P,'2-3. Travel Costs&amp;Costs of Stay'!C:C,B40,'2-3. Travel Costs&amp;Costs of Stay'!R:R,"&lt;&gt;Error")</f>
        <v>0</v>
      </c>
      <c r="I40" s="123">
        <f>SUMIFS('4. Equipment Costs'!N:N,'4. Equipment Costs'!C:C,B40,'4. Equipment Costs'!O:O,"&lt;&gt;Error")</f>
        <v>0</v>
      </c>
      <c r="J40" s="123">
        <f>SUMIFS('5. Subcontracting Costs'!N:N,'5. Subcontracting Costs'!C:C,B40,'5. Subcontracting Costs'!O:O,"&lt;&gt;Error")</f>
        <v>0</v>
      </c>
      <c r="K40" s="238">
        <f t="shared" si="1"/>
        <v>0</v>
      </c>
      <c r="L40" s="238"/>
    </row>
    <row r="41" spans="2:12" s="67" customFormat="1" x14ac:dyDescent="0.35">
      <c r="B41" s="174" t="s">
        <v>24</v>
      </c>
      <c r="C41" s="144"/>
      <c r="D41" s="144"/>
      <c r="E41" s="66" t="str">
        <f t="shared" si="0"/>
        <v/>
      </c>
      <c r="F41" s="123">
        <f>SUMIFS('1. Staff costs'!N:N,'1. Staff costs'!C:C,B41,'1. Staff costs'!O:O,"&lt;&gt;Error")</f>
        <v>0</v>
      </c>
      <c r="G41" s="123">
        <f>SUMIFS('2-3. Travel Costs&amp;Costs of Stay'!O:O,'2-3. Travel Costs&amp;Costs of Stay'!C:C,B41,'2-3. Travel Costs&amp;Costs of Stay'!R:R,"&lt;&gt;Error")</f>
        <v>0</v>
      </c>
      <c r="H41" s="123">
        <f>SUMIFS('2-3. Travel Costs&amp;Costs of Stay'!P:P,'2-3. Travel Costs&amp;Costs of Stay'!C:C,B41,'2-3. Travel Costs&amp;Costs of Stay'!R:R,"&lt;&gt;Error")</f>
        <v>0</v>
      </c>
      <c r="I41" s="123">
        <f>SUMIFS('4. Equipment Costs'!N:N,'4. Equipment Costs'!C:C,B41,'4. Equipment Costs'!O:O,"&lt;&gt;Error")</f>
        <v>0</v>
      </c>
      <c r="J41" s="123">
        <f>SUMIFS('5. Subcontracting Costs'!N:N,'5. Subcontracting Costs'!C:C,B41,'5. Subcontracting Costs'!O:O,"&lt;&gt;Error")</f>
        <v>0</v>
      </c>
      <c r="K41" s="238">
        <f t="shared" si="1"/>
        <v>0</v>
      </c>
      <c r="L41" s="238"/>
    </row>
    <row r="42" spans="2:12" s="67" customFormat="1" x14ac:dyDescent="0.35">
      <c r="B42" s="174" t="s">
        <v>25</v>
      </c>
      <c r="C42" s="144"/>
      <c r="D42" s="144"/>
      <c r="E42" s="66" t="str">
        <f t="shared" si="0"/>
        <v/>
      </c>
      <c r="F42" s="123">
        <f>SUMIFS('1. Staff costs'!N:N,'1. Staff costs'!C:C,B42,'1. Staff costs'!O:O,"&lt;&gt;Error")</f>
        <v>0</v>
      </c>
      <c r="G42" s="123">
        <f>SUMIFS('2-3. Travel Costs&amp;Costs of Stay'!O:O,'2-3. Travel Costs&amp;Costs of Stay'!C:C,B42,'2-3. Travel Costs&amp;Costs of Stay'!R:R,"&lt;&gt;Error")</f>
        <v>0</v>
      </c>
      <c r="H42" s="123">
        <f>SUMIFS('2-3. Travel Costs&amp;Costs of Stay'!P:P,'2-3. Travel Costs&amp;Costs of Stay'!C:C,B42,'2-3. Travel Costs&amp;Costs of Stay'!R:R,"&lt;&gt;Error")</f>
        <v>0</v>
      </c>
      <c r="I42" s="123">
        <f>SUMIFS('4. Equipment Costs'!N:N,'4. Equipment Costs'!C:C,B42,'4. Equipment Costs'!O:O,"&lt;&gt;Error")</f>
        <v>0</v>
      </c>
      <c r="J42" s="123">
        <f>SUMIFS('5. Subcontracting Costs'!N:N,'5. Subcontracting Costs'!C:C,B42,'5. Subcontracting Costs'!O:O,"&lt;&gt;Error")</f>
        <v>0</v>
      </c>
      <c r="K42" s="238">
        <f t="shared" si="1"/>
        <v>0</v>
      </c>
      <c r="L42" s="238"/>
    </row>
    <row r="43" spans="2:12" s="67" customFormat="1" x14ac:dyDescent="0.35">
      <c r="B43" s="174" t="s">
        <v>109</v>
      </c>
      <c r="C43" s="144"/>
      <c r="D43" s="144"/>
      <c r="E43" s="66" t="str">
        <f t="shared" si="0"/>
        <v/>
      </c>
      <c r="F43" s="123">
        <f>SUMIFS('1. Staff costs'!N:N,'1. Staff costs'!C:C,B43,'1. Staff costs'!O:O,"&lt;&gt;Error")</f>
        <v>0</v>
      </c>
      <c r="G43" s="123">
        <f>SUMIFS('2-3. Travel Costs&amp;Costs of Stay'!O:O,'2-3. Travel Costs&amp;Costs of Stay'!C:C,B43,'2-3. Travel Costs&amp;Costs of Stay'!R:R,"&lt;&gt;Error")</f>
        <v>0</v>
      </c>
      <c r="H43" s="123">
        <f>SUMIFS('2-3. Travel Costs&amp;Costs of Stay'!P:P,'2-3. Travel Costs&amp;Costs of Stay'!C:C,B43,'2-3. Travel Costs&amp;Costs of Stay'!R:R,"&lt;&gt;Error")</f>
        <v>0</v>
      </c>
      <c r="I43" s="123">
        <f>SUMIFS('4. Equipment Costs'!N:N,'4. Equipment Costs'!C:C,B43,'4. Equipment Costs'!O:O,"&lt;&gt;Error")</f>
        <v>0</v>
      </c>
      <c r="J43" s="123">
        <f>SUMIFS('5. Subcontracting Costs'!N:N,'5. Subcontracting Costs'!C:C,B43,'5. Subcontracting Costs'!O:O,"&lt;&gt;Error")</f>
        <v>0</v>
      </c>
      <c r="K43" s="238">
        <f t="shared" si="1"/>
        <v>0</v>
      </c>
      <c r="L43" s="238"/>
    </row>
    <row r="44" spans="2:12" s="67" customFormat="1" x14ac:dyDescent="0.35">
      <c r="B44" s="174" t="s">
        <v>110</v>
      </c>
      <c r="C44" s="144"/>
      <c r="D44" s="144"/>
      <c r="E44" s="66" t="str">
        <f t="shared" si="0"/>
        <v/>
      </c>
      <c r="F44" s="123">
        <f>SUMIFS('1. Staff costs'!N:N,'1. Staff costs'!C:C,B44,'1. Staff costs'!O:O,"&lt;&gt;Error")</f>
        <v>0</v>
      </c>
      <c r="G44" s="123">
        <f>SUMIFS('2-3. Travel Costs&amp;Costs of Stay'!O:O,'2-3. Travel Costs&amp;Costs of Stay'!C:C,B44,'2-3. Travel Costs&amp;Costs of Stay'!R:R,"&lt;&gt;Error")</f>
        <v>0</v>
      </c>
      <c r="H44" s="123">
        <f>SUMIFS('2-3. Travel Costs&amp;Costs of Stay'!P:P,'2-3. Travel Costs&amp;Costs of Stay'!C:C,B44,'2-3. Travel Costs&amp;Costs of Stay'!R:R,"&lt;&gt;Error")</f>
        <v>0</v>
      </c>
      <c r="I44" s="123">
        <f>SUMIFS('4. Equipment Costs'!N:N,'4. Equipment Costs'!C:C,B44,'4. Equipment Costs'!O:O,"&lt;&gt;Error")</f>
        <v>0</v>
      </c>
      <c r="J44" s="123">
        <f>SUMIFS('5. Subcontracting Costs'!N:N,'5. Subcontracting Costs'!C:C,B44,'5. Subcontracting Costs'!O:O,"&lt;&gt;Error")</f>
        <v>0</v>
      </c>
      <c r="K44" s="238">
        <f t="shared" si="1"/>
        <v>0</v>
      </c>
      <c r="L44" s="238"/>
    </row>
    <row r="45" spans="2:12" s="67" customFormat="1" x14ac:dyDescent="0.35">
      <c r="B45" s="174" t="s">
        <v>111</v>
      </c>
      <c r="C45" s="144"/>
      <c r="D45" s="144"/>
      <c r="E45" s="66" t="str">
        <f t="shared" si="0"/>
        <v/>
      </c>
      <c r="F45" s="123">
        <f>SUMIFS('1. Staff costs'!N:N,'1. Staff costs'!C:C,B45,'1. Staff costs'!O:O,"&lt;&gt;Error")</f>
        <v>0</v>
      </c>
      <c r="G45" s="123">
        <f>SUMIFS('2-3. Travel Costs&amp;Costs of Stay'!O:O,'2-3. Travel Costs&amp;Costs of Stay'!C:C,B45,'2-3. Travel Costs&amp;Costs of Stay'!R:R,"&lt;&gt;Error")</f>
        <v>0</v>
      </c>
      <c r="H45" s="123">
        <f>SUMIFS('2-3. Travel Costs&amp;Costs of Stay'!P:P,'2-3. Travel Costs&amp;Costs of Stay'!C:C,B45,'2-3. Travel Costs&amp;Costs of Stay'!R:R,"&lt;&gt;Error")</f>
        <v>0</v>
      </c>
      <c r="I45" s="123">
        <f>SUMIFS('4. Equipment Costs'!N:N,'4. Equipment Costs'!C:C,B45,'4. Equipment Costs'!O:O,"&lt;&gt;Error")</f>
        <v>0</v>
      </c>
      <c r="J45" s="123">
        <f>SUMIFS('5. Subcontracting Costs'!N:N,'5. Subcontracting Costs'!C:C,B45,'5. Subcontracting Costs'!O:O,"&lt;&gt;Error")</f>
        <v>0</v>
      </c>
      <c r="K45" s="238">
        <f t="shared" si="1"/>
        <v>0</v>
      </c>
      <c r="L45" s="238"/>
    </row>
    <row r="46" spans="2:12" s="67" customFormat="1" x14ac:dyDescent="0.35">
      <c r="B46" s="174" t="s">
        <v>112</v>
      </c>
      <c r="C46" s="144"/>
      <c r="D46" s="144"/>
      <c r="E46" s="66" t="str">
        <f t="shared" si="0"/>
        <v/>
      </c>
      <c r="F46" s="123">
        <f>SUMIFS('1. Staff costs'!N:N,'1. Staff costs'!C:C,B46,'1. Staff costs'!O:O,"&lt;&gt;Error")</f>
        <v>0</v>
      </c>
      <c r="G46" s="123">
        <f>SUMIFS('2-3. Travel Costs&amp;Costs of Stay'!O:O,'2-3. Travel Costs&amp;Costs of Stay'!C:C,B46,'2-3. Travel Costs&amp;Costs of Stay'!R:R,"&lt;&gt;Error")</f>
        <v>0</v>
      </c>
      <c r="H46" s="123">
        <f>SUMIFS('2-3. Travel Costs&amp;Costs of Stay'!P:P,'2-3. Travel Costs&amp;Costs of Stay'!C:C,B46,'2-3. Travel Costs&amp;Costs of Stay'!R:R,"&lt;&gt;Error")</f>
        <v>0</v>
      </c>
      <c r="I46" s="123">
        <f>SUMIFS('4. Equipment Costs'!N:N,'4. Equipment Costs'!C:C,B46,'4. Equipment Costs'!O:O,"&lt;&gt;Error")</f>
        <v>0</v>
      </c>
      <c r="J46" s="123">
        <f>SUMIFS('5. Subcontracting Costs'!N:N,'5. Subcontracting Costs'!C:C,B46,'5. Subcontracting Costs'!O:O,"&lt;&gt;Error")</f>
        <v>0</v>
      </c>
      <c r="K46" s="238">
        <f t="shared" si="1"/>
        <v>0</v>
      </c>
      <c r="L46" s="238"/>
    </row>
    <row r="47" spans="2:12" s="67" customFormat="1" x14ac:dyDescent="0.35">
      <c r="B47" s="174" t="s">
        <v>113</v>
      </c>
      <c r="C47" s="144"/>
      <c r="D47" s="144"/>
      <c r="E47" s="66" t="str">
        <f t="shared" si="0"/>
        <v/>
      </c>
      <c r="F47" s="123">
        <f>SUMIFS('1. Staff costs'!N:N,'1. Staff costs'!C:C,B47,'1. Staff costs'!O:O,"&lt;&gt;Error")</f>
        <v>0</v>
      </c>
      <c r="G47" s="123">
        <f>SUMIFS('2-3. Travel Costs&amp;Costs of Stay'!O:O,'2-3. Travel Costs&amp;Costs of Stay'!C:C,B47,'2-3. Travel Costs&amp;Costs of Stay'!R:R,"&lt;&gt;Error")</f>
        <v>0</v>
      </c>
      <c r="H47" s="123">
        <f>SUMIFS('2-3. Travel Costs&amp;Costs of Stay'!P:P,'2-3. Travel Costs&amp;Costs of Stay'!C:C,B47,'2-3. Travel Costs&amp;Costs of Stay'!R:R,"&lt;&gt;Error")</f>
        <v>0</v>
      </c>
      <c r="I47" s="123">
        <f>SUMIFS('4. Equipment Costs'!N:N,'4. Equipment Costs'!C:C,B47,'4. Equipment Costs'!O:O,"&lt;&gt;Error")</f>
        <v>0</v>
      </c>
      <c r="J47" s="123">
        <f>SUMIFS('5. Subcontracting Costs'!N:N,'5. Subcontracting Costs'!C:C,B47,'5. Subcontracting Costs'!O:O,"&lt;&gt;Error")</f>
        <v>0</v>
      </c>
      <c r="K47" s="238">
        <f t="shared" si="1"/>
        <v>0</v>
      </c>
      <c r="L47" s="238"/>
    </row>
    <row r="48" spans="2:12" s="67" customFormat="1" x14ac:dyDescent="0.35">
      <c r="B48" s="174" t="s">
        <v>114</v>
      </c>
      <c r="C48" s="144"/>
      <c r="D48" s="144"/>
      <c r="E48" s="66" t="str">
        <f t="shared" si="0"/>
        <v/>
      </c>
      <c r="F48" s="123">
        <f>SUMIFS('1. Staff costs'!N:N,'1. Staff costs'!C:C,B48,'1. Staff costs'!O:O,"&lt;&gt;Error")</f>
        <v>0</v>
      </c>
      <c r="G48" s="123">
        <f>SUMIFS('2-3. Travel Costs&amp;Costs of Stay'!O:O,'2-3. Travel Costs&amp;Costs of Stay'!C:C,B48,'2-3. Travel Costs&amp;Costs of Stay'!R:R,"&lt;&gt;Error")</f>
        <v>0</v>
      </c>
      <c r="H48" s="123">
        <f>SUMIFS('2-3. Travel Costs&amp;Costs of Stay'!P:P,'2-3. Travel Costs&amp;Costs of Stay'!C:C,B48,'2-3. Travel Costs&amp;Costs of Stay'!R:R,"&lt;&gt;Error")</f>
        <v>0</v>
      </c>
      <c r="I48" s="123">
        <f>SUMIFS('4. Equipment Costs'!N:N,'4. Equipment Costs'!C:C,B48,'4. Equipment Costs'!O:O,"&lt;&gt;Error")</f>
        <v>0</v>
      </c>
      <c r="J48" s="123">
        <f>SUMIFS('5. Subcontracting Costs'!N:N,'5. Subcontracting Costs'!C:C,B48,'5. Subcontracting Costs'!O:O,"&lt;&gt;Error")</f>
        <v>0</v>
      </c>
      <c r="K48" s="238">
        <f t="shared" si="1"/>
        <v>0</v>
      </c>
      <c r="L48" s="238"/>
    </row>
    <row r="49" spans="2:12" s="67" customFormat="1" x14ac:dyDescent="0.35">
      <c r="B49" s="174" t="s">
        <v>115</v>
      </c>
      <c r="C49" s="144"/>
      <c r="D49" s="144"/>
      <c r="E49" s="66" t="str">
        <f t="shared" si="0"/>
        <v/>
      </c>
      <c r="F49" s="123">
        <f>SUMIFS('1. Staff costs'!N:N,'1. Staff costs'!C:C,B49,'1. Staff costs'!O:O,"&lt;&gt;Error")</f>
        <v>0</v>
      </c>
      <c r="G49" s="123">
        <f>SUMIFS('2-3. Travel Costs&amp;Costs of Stay'!O:O,'2-3. Travel Costs&amp;Costs of Stay'!C:C,B49,'2-3. Travel Costs&amp;Costs of Stay'!R:R,"&lt;&gt;Error")</f>
        <v>0</v>
      </c>
      <c r="H49" s="123">
        <f>SUMIFS('2-3. Travel Costs&amp;Costs of Stay'!P:P,'2-3. Travel Costs&amp;Costs of Stay'!C:C,B49,'2-3. Travel Costs&amp;Costs of Stay'!R:R,"&lt;&gt;Error")</f>
        <v>0</v>
      </c>
      <c r="I49" s="123">
        <f>SUMIFS('4. Equipment Costs'!N:N,'4. Equipment Costs'!C:C,B49,'4. Equipment Costs'!O:O,"&lt;&gt;Error")</f>
        <v>0</v>
      </c>
      <c r="J49" s="123">
        <f>SUMIFS('5. Subcontracting Costs'!N:N,'5. Subcontracting Costs'!C:C,B49,'5. Subcontracting Costs'!O:O,"&lt;&gt;Error")</f>
        <v>0</v>
      </c>
      <c r="K49" s="238">
        <f t="shared" si="1"/>
        <v>0</v>
      </c>
      <c r="L49" s="238"/>
    </row>
    <row r="50" spans="2:12" s="67" customFormat="1" x14ac:dyDescent="0.35">
      <c r="B50" s="174" t="s">
        <v>116</v>
      </c>
      <c r="C50" s="144"/>
      <c r="D50" s="144"/>
      <c r="E50" s="66" t="str">
        <f t="shared" si="0"/>
        <v/>
      </c>
      <c r="F50" s="123">
        <f>SUMIFS('1. Staff costs'!N:N,'1. Staff costs'!C:C,B50,'1. Staff costs'!O:O,"&lt;&gt;Error")</f>
        <v>0</v>
      </c>
      <c r="G50" s="123">
        <f>SUMIFS('2-3. Travel Costs&amp;Costs of Stay'!O:O,'2-3. Travel Costs&amp;Costs of Stay'!C:C,B50,'2-3. Travel Costs&amp;Costs of Stay'!R:R,"&lt;&gt;Error")</f>
        <v>0</v>
      </c>
      <c r="H50" s="123">
        <f>SUMIFS('2-3. Travel Costs&amp;Costs of Stay'!P:P,'2-3. Travel Costs&amp;Costs of Stay'!C:C,B50,'2-3. Travel Costs&amp;Costs of Stay'!R:R,"&lt;&gt;Error")</f>
        <v>0</v>
      </c>
      <c r="I50" s="123">
        <f>SUMIFS('4. Equipment Costs'!N:N,'4. Equipment Costs'!C:C,B50,'4. Equipment Costs'!O:O,"&lt;&gt;Error")</f>
        <v>0</v>
      </c>
      <c r="J50" s="123">
        <f>SUMIFS('5. Subcontracting Costs'!N:N,'5. Subcontracting Costs'!C:C,B50,'5. Subcontracting Costs'!O:O,"&lt;&gt;Error")</f>
        <v>0</v>
      </c>
      <c r="K50" s="238">
        <f t="shared" si="1"/>
        <v>0</v>
      </c>
      <c r="L50" s="238"/>
    </row>
    <row r="51" spans="2:12" s="67" customFormat="1" x14ac:dyDescent="0.35">
      <c r="B51" s="174" t="s">
        <v>117</v>
      </c>
      <c r="C51" s="144"/>
      <c r="D51" s="144"/>
      <c r="E51" s="66" t="str">
        <f t="shared" si="0"/>
        <v/>
      </c>
      <c r="F51" s="123">
        <f>SUMIFS('1. Staff costs'!N:N,'1. Staff costs'!C:C,B51,'1. Staff costs'!O:O,"&lt;&gt;Error")</f>
        <v>0</v>
      </c>
      <c r="G51" s="123">
        <f>SUMIFS('2-3. Travel Costs&amp;Costs of Stay'!O:O,'2-3. Travel Costs&amp;Costs of Stay'!C:C,B51,'2-3. Travel Costs&amp;Costs of Stay'!R:R,"&lt;&gt;Error")</f>
        <v>0</v>
      </c>
      <c r="H51" s="123">
        <f>SUMIFS('2-3. Travel Costs&amp;Costs of Stay'!P:P,'2-3. Travel Costs&amp;Costs of Stay'!C:C,B51,'2-3. Travel Costs&amp;Costs of Stay'!R:R,"&lt;&gt;Error")</f>
        <v>0</v>
      </c>
      <c r="I51" s="123">
        <f>SUMIFS('4. Equipment Costs'!N:N,'4. Equipment Costs'!C:C,B51,'4. Equipment Costs'!O:O,"&lt;&gt;Error")</f>
        <v>0</v>
      </c>
      <c r="J51" s="123">
        <f>SUMIFS('5. Subcontracting Costs'!N:N,'5. Subcontracting Costs'!C:C,B51,'5. Subcontracting Costs'!O:O,"&lt;&gt;Error")</f>
        <v>0</v>
      </c>
      <c r="K51" s="238">
        <f t="shared" si="1"/>
        <v>0</v>
      </c>
      <c r="L51" s="238"/>
    </row>
    <row r="52" spans="2:12" s="67" customFormat="1" x14ac:dyDescent="0.35">
      <c r="B52" s="174" t="s">
        <v>118</v>
      </c>
      <c r="C52" s="144"/>
      <c r="D52" s="144"/>
      <c r="E52" s="66" t="str">
        <f t="shared" si="0"/>
        <v/>
      </c>
      <c r="F52" s="123">
        <f>SUMIFS('1. Staff costs'!N:N,'1. Staff costs'!C:C,B52,'1. Staff costs'!O:O,"&lt;&gt;Error")</f>
        <v>0</v>
      </c>
      <c r="G52" s="123">
        <f>SUMIFS('2-3. Travel Costs&amp;Costs of Stay'!O:O,'2-3. Travel Costs&amp;Costs of Stay'!C:C,B52,'2-3. Travel Costs&amp;Costs of Stay'!R:R,"&lt;&gt;Error")</f>
        <v>0</v>
      </c>
      <c r="H52" s="123">
        <f>SUMIFS('2-3. Travel Costs&amp;Costs of Stay'!P:P,'2-3. Travel Costs&amp;Costs of Stay'!C:C,B52,'2-3. Travel Costs&amp;Costs of Stay'!R:R,"&lt;&gt;Error")</f>
        <v>0</v>
      </c>
      <c r="I52" s="123">
        <f>SUMIFS('4. Equipment Costs'!N:N,'4. Equipment Costs'!C:C,B52,'4. Equipment Costs'!O:O,"&lt;&gt;Error")</f>
        <v>0</v>
      </c>
      <c r="J52" s="123">
        <f>SUMIFS('5. Subcontracting Costs'!N:N,'5. Subcontracting Costs'!C:C,B52,'5. Subcontracting Costs'!O:O,"&lt;&gt;Error")</f>
        <v>0</v>
      </c>
      <c r="K52" s="238">
        <f t="shared" si="1"/>
        <v>0</v>
      </c>
      <c r="L52" s="238"/>
    </row>
    <row r="53" spans="2:12" s="67" customFormat="1" x14ac:dyDescent="0.35">
      <c r="B53" s="174" t="s">
        <v>119</v>
      </c>
      <c r="C53" s="144"/>
      <c r="D53" s="144"/>
      <c r="E53" s="66" t="str">
        <f t="shared" si="0"/>
        <v/>
      </c>
      <c r="F53" s="123">
        <f>SUMIFS('1. Staff costs'!N:N,'1. Staff costs'!C:C,B53,'1. Staff costs'!O:O,"&lt;&gt;Error")</f>
        <v>0</v>
      </c>
      <c r="G53" s="123">
        <f>SUMIFS('2-3. Travel Costs&amp;Costs of Stay'!O:O,'2-3. Travel Costs&amp;Costs of Stay'!C:C,B53,'2-3. Travel Costs&amp;Costs of Stay'!R:R,"&lt;&gt;Error")</f>
        <v>0</v>
      </c>
      <c r="H53" s="123">
        <f>SUMIFS('2-3. Travel Costs&amp;Costs of Stay'!P:P,'2-3. Travel Costs&amp;Costs of Stay'!C:C,B53,'2-3. Travel Costs&amp;Costs of Stay'!R:R,"&lt;&gt;Error")</f>
        <v>0</v>
      </c>
      <c r="I53" s="123">
        <f>SUMIFS('4. Equipment Costs'!N:N,'4. Equipment Costs'!C:C,B53,'4. Equipment Costs'!O:O,"&lt;&gt;Error")</f>
        <v>0</v>
      </c>
      <c r="J53" s="123">
        <f>SUMIFS('5. Subcontracting Costs'!N:N,'5. Subcontracting Costs'!C:C,B53,'5. Subcontracting Costs'!O:O,"&lt;&gt;Error")</f>
        <v>0</v>
      </c>
      <c r="K53" s="238">
        <f t="shared" si="1"/>
        <v>0</v>
      </c>
      <c r="L53" s="238"/>
    </row>
    <row r="54" spans="2:12" s="67" customFormat="1" x14ac:dyDescent="0.35">
      <c r="B54" s="174" t="s">
        <v>120</v>
      </c>
      <c r="C54" s="144"/>
      <c r="D54" s="144"/>
      <c r="E54" s="66" t="str">
        <f t="shared" si="0"/>
        <v/>
      </c>
      <c r="F54" s="123">
        <f>SUMIFS('1. Staff costs'!N:N,'1. Staff costs'!C:C,B54,'1. Staff costs'!O:O,"&lt;&gt;Error")</f>
        <v>0</v>
      </c>
      <c r="G54" s="123">
        <f>SUMIFS('2-3. Travel Costs&amp;Costs of Stay'!O:O,'2-3. Travel Costs&amp;Costs of Stay'!C:C,B54,'2-3. Travel Costs&amp;Costs of Stay'!R:R,"&lt;&gt;Error")</f>
        <v>0</v>
      </c>
      <c r="H54" s="123">
        <f>SUMIFS('2-3. Travel Costs&amp;Costs of Stay'!P:P,'2-3. Travel Costs&amp;Costs of Stay'!C:C,B54,'2-3. Travel Costs&amp;Costs of Stay'!R:R,"&lt;&gt;Error")</f>
        <v>0</v>
      </c>
      <c r="I54" s="123">
        <f>SUMIFS('4. Equipment Costs'!N:N,'4. Equipment Costs'!C:C,B54,'4. Equipment Costs'!O:O,"&lt;&gt;Error")</f>
        <v>0</v>
      </c>
      <c r="J54" s="123">
        <f>SUMIFS('5. Subcontracting Costs'!N:N,'5. Subcontracting Costs'!C:C,B54,'5. Subcontracting Costs'!O:O,"&lt;&gt;Error")</f>
        <v>0</v>
      </c>
      <c r="K54" s="238">
        <f t="shared" si="1"/>
        <v>0</v>
      </c>
      <c r="L54" s="238"/>
    </row>
    <row r="55" spans="2:12" s="67" customFormat="1" x14ac:dyDescent="0.35">
      <c r="B55" s="174" t="s">
        <v>121</v>
      </c>
      <c r="C55" s="144"/>
      <c r="D55" s="144"/>
      <c r="E55" s="66" t="str">
        <f t="shared" si="0"/>
        <v/>
      </c>
      <c r="F55" s="123">
        <f>SUMIFS('1. Staff costs'!N:N,'1. Staff costs'!C:C,B55,'1. Staff costs'!O:O,"&lt;&gt;Error")</f>
        <v>0</v>
      </c>
      <c r="G55" s="123">
        <f>SUMIFS('2-3. Travel Costs&amp;Costs of Stay'!O:O,'2-3. Travel Costs&amp;Costs of Stay'!C:C,B55,'2-3. Travel Costs&amp;Costs of Stay'!R:R,"&lt;&gt;Error")</f>
        <v>0</v>
      </c>
      <c r="H55" s="123">
        <f>SUMIFS('2-3. Travel Costs&amp;Costs of Stay'!P:P,'2-3. Travel Costs&amp;Costs of Stay'!C:C,B55,'2-3. Travel Costs&amp;Costs of Stay'!R:R,"&lt;&gt;Error")</f>
        <v>0</v>
      </c>
      <c r="I55" s="123">
        <f>SUMIFS('4. Equipment Costs'!N:N,'4. Equipment Costs'!C:C,B55,'4. Equipment Costs'!O:O,"&lt;&gt;Error")</f>
        <v>0</v>
      </c>
      <c r="J55" s="123">
        <f>SUMIFS('5. Subcontracting Costs'!N:N,'5. Subcontracting Costs'!C:C,B55,'5. Subcontracting Costs'!O:O,"&lt;&gt;Error")</f>
        <v>0</v>
      </c>
      <c r="K55" s="238">
        <f t="shared" si="1"/>
        <v>0</v>
      </c>
      <c r="L55" s="238"/>
    </row>
    <row r="56" spans="2:12" s="67" customFormat="1" x14ac:dyDescent="0.35">
      <c r="B56" s="174" t="s">
        <v>122</v>
      </c>
      <c r="C56" s="144"/>
      <c r="D56" s="144"/>
      <c r="E56" s="66" t="str">
        <f t="shared" si="0"/>
        <v/>
      </c>
      <c r="F56" s="123">
        <f>SUMIFS('1. Staff costs'!N:N,'1. Staff costs'!C:C,B56,'1. Staff costs'!O:O,"&lt;&gt;Error")</f>
        <v>0</v>
      </c>
      <c r="G56" s="123">
        <f>SUMIFS('2-3. Travel Costs&amp;Costs of Stay'!O:O,'2-3. Travel Costs&amp;Costs of Stay'!C:C,B56,'2-3. Travel Costs&amp;Costs of Stay'!R:R,"&lt;&gt;Error")</f>
        <v>0</v>
      </c>
      <c r="H56" s="123">
        <f>SUMIFS('2-3. Travel Costs&amp;Costs of Stay'!P:P,'2-3. Travel Costs&amp;Costs of Stay'!C:C,B56,'2-3. Travel Costs&amp;Costs of Stay'!R:R,"&lt;&gt;Error")</f>
        <v>0</v>
      </c>
      <c r="I56" s="123">
        <f>SUMIFS('4. Equipment Costs'!N:N,'4. Equipment Costs'!C:C,B56,'4. Equipment Costs'!O:O,"&lt;&gt;Error")</f>
        <v>0</v>
      </c>
      <c r="J56" s="123">
        <f>SUMIFS('5. Subcontracting Costs'!N:N,'5. Subcontracting Costs'!C:C,B56,'5. Subcontracting Costs'!O:O,"&lt;&gt;Error")</f>
        <v>0</v>
      </c>
      <c r="K56" s="238">
        <f t="shared" si="1"/>
        <v>0</v>
      </c>
      <c r="L56" s="238"/>
    </row>
    <row r="57" spans="2:12" s="67" customFormat="1" x14ac:dyDescent="0.35">
      <c r="B57" s="174" t="s">
        <v>123</v>
      </c>
      <c r="C57" s="144"/>
      <c r="D57" s="144"/>
      <c r="E57" s="66" t="str">
        <f t="shared" si="0"/>
        <v/>
      </c>
      <c r="F57" s="123">
        <f>SUMIFS('1. Staff costs'!N:N,'1. Staff costs'!C:C,B57,'1. Staff costs'!O:O,"&lt;&gt;Error")</f>
        <v>0</v>
      </c>
      <c r="G57" s="123">
        <f>SUMIFS('2-3. Travel Costs&amp;Costs of Stay'!O:O,'2-3. Travel Costs&amp;Costs of Stay'!C:C,B57,'2-3. Travel Costs&amp;Costs of Stay'!R:R,"&lt;&gt;Error")</f>
        <v>0</v>
      </c>
      <c r="H57" s="123">
        <f>SUMIFS('2-3. Travel Costs&amp;Costs of Stay'!P:P,'2-3. Travel Costs&amp;Costs of Stay'!C:C,B57,'2-3. Travel Costs&amp;Costs of Stay'!R:R,"&lt;&gt;Error")</f>
        <v>0</v>
      </c>
      <c r="I57" s="123">
        <f>SUMIFS('4. Equipment Costs'!N:N,'4. Equipment Costs'!C:C,B57,'4. Equipment Costs'!O:O,"&lt;&gt;Error")</f>
        <v>0</v>
      </c>
      <c r="J57" s="123">
        <f>SUMIFS('5. Subcontracting Costs'!N:N,'5. Subcontracting Costs'!C:C,B57,'5. Subcontracting Costs'!O:O,"&lt;&gt;Error")</f>
        <v>0</v>
      </c>
      <c r="K57" s="238">
        <f t="shared" si="1"/>
        <v>0</v>
      </c>
      <c r="L57" s="238"/>
    </row>
    <row r="58" spans="2:12" s="67" customFormat="1" x14ac:dyDescent="0.35">
      <c r="B58" s="174" t="s">
        <v>124</v>
      </c>
      <c r="C58" s="144"/>
      <c r="D58" s="144"/>
      <c r="E58" s="66" t="str">
        <f t="shared" si="0"/>
        <v/>
      </c>
      <c r="F58" s="123">
        <f>SUMIFS('1. Staff costs'!N:N,'1. Staff costs'!C:C,B58,'1. Staff costs'!O:O,"&lt;&gt;Error")</f>
        <v>0</v>
      </c>
      <c r="G58" s="123">
        <f>SUMIFS('2-3. Travel Costs&amp;Costs of Stay'!O:O,'2-3. Travel Costs&amp;Costs of Stay'!C:C,B58,'2-3. Travel Costs&amp;Costs of Stay'!R:R,"&lt;&gt;Error")</f>
        <v>0</v>
      </c>
      <c r="H58" s="123">
        <f>SUMIFS('2-3. Travel Costs&amp;Costs of Stay'!P:P,'2-3. Travel Costs&amp;Costs of Stay'!C:C,B58,'2-3. Travel Costs&amp;Costs of Stay'!R:R,"&lt;&gt;Error")</f>
        <v>0</v>
      </c>
      <c r="I58" s="123">
        <f>SUMIFS('4. Equipment Costs'!N:N,'4. Equipment Costs'!C:C,B58,'4. Equipment Costs'!O:O,"&lt;&gt;Error")</f>
        <v>0</v>
      </c>
      <c r="J58" s="123">
        <f>SUMIFS('5. Subcontracting Costs'!N:N,'5. Subcontracting Costs'!C:C,B58,'5. Subcontracting Costs'!O:O,"&lt;&gt;Error")</f>
        <v>0</v>
      </c>
      <c r="K58" s="238">
        <f t="shared" si="1"/>
        <v>0</v>
      </c>
      <c r="L58" s="238"/>
    </row>
    <row r="59" spans="2:12" s="67" customFormat="1" x14ac:dyDescent="0.35">
      <c r="B59" s="174" t="s">
        <v>125</v>
      </c>
      <c r="C59" s="144"/>
      <c r="D59" s="144"/>
      <c r="E59" s="66" t="str">
        <f t="shared" si="0"/>
        <v/>
      </c>
      <c r="F59" s="123">
        <f>SUMIFS('1. Staff costs'!N:N,'1. Staff costs'!C:C,B59,'1. Staff costs'!O:O,"&lt;&gt;Error")</f>
        <v>0</v>
      </c>
      <c r="G59" s="123">
        <f>SUMIFS('2-3. Travel Costs&amp;Costs of Stay'!O:O,'2-3. Travel Costs&amp;Costs of Stay'!C:C,B59,'2-3. Travel Costs&amp;Costs of Stay'!R:R,"&lt;&gt;Error")</f>
        <v>0</v>
      </c>
      <c r="H59" s="123">
        <f>SUMIFS('2-3. Travel Costs&amp;Costs of Stay'!P:P,'2-3. Travel Costs&amp;Costs of Stay'!C:C,B59,'2-3. Travel Costs&amp;Costs of Stay'!R:R,"&lt;&gt;Error")</f>
        <v>0</v>
      </c>
      <c r="I59" s="123">
        <f>SUMIFS('4. Equipment Costs'!N:N,'4. Equipment Costs'!C:C,B59,'4. Equipment Costs'!O:O,"&lt;&gt;Error")</f>
        <v>0</v>
      </c>
      <c r="J59" s="123">
        <f>SUMIFS('5. Subcontracting Costs'!N:N,'5. Subcontracting Costs'!C:C,B59,'5. Subcontracting Costs'!O:O,"&lt;&gt;Error")</f>
        <v>0</v>
      </c>
      <c r="K59" s="238">
        <f t="shared" si="1"/>
        <v>0</v>
      </c>
      <c r="L59" s="238"/>
    </row>
    <row r="60" spans="2:12" s="67" customFormat="1" x14ac:dyDescent="0.35">
      <c r="B60" s="174" t="s">
        <v>126</v>
      </c>
      <c r="C60" s="144"/>
      <c r="D60" s="144"/>
      <c r="E60" s="66" t="str">
        <f t="shared" si="0"/>
        <v/>
      </c>
      <c r="F60" s="123">
        <f>SUMIFS('1. Staff costs'!N:N,'1. Staff costs'!C:C,B60,'1. Staff costs'!O:O,"&lt;&gt;Error")</f>
        <v>0</v>
      </c>
      <c r="G60" s="123">
        <f>SUMIFS('2-3. Travel Costs&amp;Costs of Stay'!O:O,'2-3. Travel Costs&amp;Costs of Stay'!C:C,B60,'2-3. Travel Costs&amp;Costs of Stay'!R:R,"&lt;&gt;Error")</f>
        <v>0</v>
      </c>
      <c r="H60" s="123">
        <f>SUMIFS('2-3. Travel Costs&amp;Costs of Stay'!P:P,'2-3. Travel Costs&amp;Costs of Stay'!C:C,B60,'2-3. Travel Costs&amp;Costs of Stay'!R:R,"&lt;&gt;Error")</f>
        <v>0</v>
      </c>
      <c r="I60" s="123">
        <f>SUMIFS('4. Equipment Costs'!N:N,'4. Equipment Costs'!C:C,B60,'4. Equipment Costs'!O:O,"&lt;&gt;Error")</f>
        <v>0</v>
      </c>
      <c r="J60" s="123">
        <f>SUMIFS('5. Subcontracting Costs'!N:N,'5. Subcontracting Costs'!C:C,B60,'5. Subcontracting Costs'!O:O,"&lt;&gt;Error")</f>
        <v>0</v>
      </c>
      <c r="K60" s="238">
        <f t="shared" si="1"/>
        <v>0</v>
      </c>
      <c r="L60" s="238"/>
    </row>
    <row r="61" spans="2:12" s="67" customFormat="1" x14ac:dyDescent="0.35">
      <c r="B61" s="174" t="s">
        <v>127</v>
      </c>
      <c r="C61" s="144"/>
      <c r="D61" s="144"/>
      <c r="E61" s="66" t="str">
        <f t="shared" si="0"/>
        <v/>
      </c>
      <c r="F61" s="123">
        <f>SUMIFS('1. Staff costs'!N:N,'1. Staff costs'!C:C,B61,'1. Staff costs'!O:O,"&lt;&gt;Error")</f>
        <v>0</v>
      </c>
      <c r="G61" s="123">
        <f>SUMIFS('2-3. Travel Costs&amp;Costs of Stay'!O:O,'2-3. Travel Costs&amp;Costs of Stay'!C:C,B61,'2-3. Travel Costs&amp;Costs of Stay'!R:R,"&lt;&gt;Error")</f>
        <v>0</v>
      </c>
      <c r="H61" s="123">
        <f>SUMIFS('2-3. Travel Costs&amp;Costs of Stay'!P:P,'2-3. Travel Costs&amp;Costs of Stay'!C:C,B61,'2-3. Travel Costs&amp;Costs of Stay'!R:R,"&lt;&gt;Error")</f>
        <v>0</v>
      </c>
      <c r="I61" s="123">
        <f>SUMIFS('4. Equipment Costs'!N:N,'4. Equipment Costs'!C:C,B61,'4. Equipment Costs'!O:O,"&lt;&gt;Error")</f>
        <v>0</v>
      </c>
      <c r="J61" s="123">
        <f>SUMIFS('5. Subcontracting Costs'!N:N,'5. Subcontracting Costs'!C:C,B61,'5. Subcontracting Costs'!O:O,"&lt;&gt;Error")</f>
        <v>0</v>
      </c>
      <c r="K61" s="238">
        <f t="shared" si="1"/>
        <v>0</v>
      </c>
      <c r="L61" s="238"/>
    </row>
    <row r="62" spans="2:12" s="67" customFormat="1" x14ac:dyDescent="0.35">
      <c r="B62" s="174" t="s">
        <v>128</v>
      </c>
      <c r="C62" s="144"/>
      <c r="D62" s="144"/>
      <c r="E62" s="66" t="str">
        <f t="shared" si="0"/>
        <v/>
      </c>
      <c r="F62" s="123">
        <f>SUMIFS('1. Staff costs'!N:N,'1. Staff costs'!C:C,B62,'1. Staff costs'!O:O,"&lt;&gt;Error")</f>
        <v>0</v>
      </c>
      <c r="G62" s="123">
        <f>SUMIFS('2-3. Travel Costs&amp;Costs of Stay'!O:O,'2-3. Travel Costs&amp;Costs of Stay'!C:C,B62,'2-3. Travel Costs&amp;Costs of Stay'!R:R,"&lt;&gt;Error")</f>
        <v>0</v>
      </c>
      <c r="H62" s="123">
        <f>SUMIFS('2-3. Travel Costs&amp;Costs of Stay'!P:P,'2-3. Travel Costs&amp;Costs of Stay'!C:C,B62,'2-3. Travel Costs&amp;Costs of Stay'!R:R,"&lt;&gt;Error")</f>
        <v>0</v>
      </c>
      <c r="I62" s="123">
        <f>SUMIFS('4. Equipment Costs'!N:N,'4. Equipment Costs'!C:C,B62,'4. Equipment Costs'!O:O,"&lt;&gt;Error")</f>
        <v>0</v>
      </c>
      <c r="J62" s="123">
        <f>SUMIFS('5. Subcontracting Costs'!N:N,'5. Subcontracting Costs'!C:C,B62,'5. Subcontracting Costs'!O:O,"&lt;&gt;Error")</f>
        <v>0</v>
      </c>
      <c r="K62" s="238">
        <f t="shared" si="1"/>
        <v>0</v>
      </c>
      <c r="L62" s="238"/>
    </row>
    <row r="63" spans="2:12" s="67" customFormat="1" x14ac:dyDescent="0.35">
      <c r="B63" s="174" t="s">
        <v>136</v>
      </c>
      <c r="C63" s="144"/>
      <c r="D63" s="144"/>
      <c r="E63" s="66" t="str">
        <f t="shared" si="0"/>
        <v/>
      </c>
      <c r="F63" s="123">
        <f>SUMIFS('1. Staff costs'!N:N,'1. Staff costs'!C:C,B63,'1. Staff costs'!O:O,"&lt;&gt;Error")</f>
        <v>0</v>
      </c>
      <c r="G63" s="123">
        <f>SUMIFS('2-3. Travel Costs&amp;Costs of Stay'!O:O,'2-3. Travel Costs&amp;Costs of Stay'!C:C,B63,'2-3. Travel Costs&amp;Costs of Stay'!R:R,"&lt;&gt;Error")</f>
        <v>0</v>
      </c>
      <c r="H63" s="123">
        <f>SUMIFS('2-3. Travel Costs&amp;Costs of Stay'!P:P,'2-3. Travel Costs&amp;Costs of Stay'!C:C,B63,'2-3. Travel Costs&amp;Costs of Stay'!R:R,"&lt;&gt;Error")</f>
        <v>0</v>
      </c>
      <c r="I63" s="123">
        <f>SUMIFS('4. Equipment Costs'!N:N,'4. Equipment Costs'!C:C,B63,'4. Equipment Costs'!O:O,"&lt;&gt;Error")</f>
        <v>0</v>
      </c>
      <c r="J63" s="123">
        <f>SUMIFS('5. Subcontracting Costs'!N:N,'5. Subcontracting Costs'!C:C,B63,'5. Subcontracting Costs'!O:O,"&lt;&gt;Error")</f>
        <v>0</v>
      </c>
      <c r="K63" s="238">
        <f t="shared" si="1"/>
        <v>0</v>
      </c>
      <c r="L63" s="238"/>
    </row>
    <row r="64" spans="2:12" s="67" customFormat="1" x14ac:dyDescent="0.35">
      <c r="B64" s="174" t="s">
        <v>137</v>
      </c>
      <c r="C64" s="144"/>
      <c r="D64" s="144"/>
      <c r="E64" s="66" t="str">
        <f t="shared" si="0"/>
        <v/>
      </c>
      <c r="F64" s="123">
        <f>SUMIFS('1. Staff costs'!N:N,'1. Staff costs'!C:C,B64,'1. Staff costs'!O:O,"&lt;&gt;Error")</f>
        <v>0</v>
      </c>
      <c r="G64" s="123">
        <f>SUMIFS('2-3. Travel Costs&amp;Costs of Stay'!O:O,'2-3. Travel Costs&amp;Costs of Stay'!C:C,B64,'2-3. Travel Costs&amp;Costs of Stay'!R:R,"&lt;&gt;Error")</f>
        <v>0</v>
      </c>
      <c r="H64" s="123">
        <f>SUMIFS('2-3. Travel Costs&amp;Costs of Stay'!P:P,'2-3. Travel Costs&amp;Costs of Stay'!C:C,B64,'2-3. Travel Costs&amp;Costs of Stay'!R:R,"&lt;&gt;Error")</f>
        <v>0</v>
      </c>
      <c r="I64" s="123">
        <f>SUMIFS('4. Equipment Costs'!N:N,'4. Equipment Costs'!C:C,B64,'4. Equipment Costs'!O:O,"&lt;&gt;Error")</f>
        <v>0</v>
      </c>
      <c r="J64" s="123">
        <f>SUMIFS('5. Subcontracting Costs'!N:N,'5. Subcontracting Costs'!C:C,B64,'5. Subcontracting Costs'!O:O,"&lt;&gt;Error")</f>
        <v>0</v>
      </c>
      <c r="K64" s="238">
        <f t="shared" si="1"/>
        <v>0</v>
      </c>
      <c r="L64" s="238"/>
    </row>
    <row r="65" spans="2:12" s="67" customFormat="1" x14ac:dyDescent="0.35">
      <c r="B65" s="174" t="s">
        <v>138</v>
      </c>
      <c r="C65" s="144"/>
      <c r="D65" s="144"/>
      <c r="E65" s="66" t="str">
        <f t="shared" si="0"/>
        <v/>
      </c>
      <c r="F65" s="123">
        <f>SUMIFS('1. Staff costs'!N:N,'1. Staff costs'!C:C,B65,'1. Staff costs'!O:O,"&lt;&gt;Error")</f>
        <v>0</v>
      </c>
      <c r="G65" s="123">
        <f>SUMIFS('2-3. Travel Costs&amp;Costs of Stay'!O:O,'2-3. Travel Costs&amp;Costs of Stay'!C:C,B65,'2-3. Travel Costs&amp;Costs of Stay'!R:R,"&lt;&gt;Error")</f>
        <v>0</v>
      </c>
      <c r="H65" s="123">
        <f>SUMIFS('2-3. Travel Costs&amp;Costs of Stay'!P:P,'2-3. Travel Costs&amp;Costs of Stay'!C:C,B65,'2-3. Travel Costs&amp;Costs of Stay'!R:R,"&lt;&gt;Error")</f>
        <v>0</v>
      </c>
      <c r="I65" s="123">
        <f>SUMIFS('4. Equipment Costs'!N:N,'4. Equipment Costs'!C:C,B65,'4. Equipment Costs'!O:O,"&lt;&gt;Error")</f>
        <v>0</v>
      </c>
      <c r="J65" s="123">
        <f>SUMIFS('5. Subcontracting Costs'!N:N,'5. Subcontracting Costs'!C:C,B65,'5. Subcontracting Costs'!O:O,"&lt;&gt;Error")</f>
        <v>0</v>
      </c>
      <c r="K65" s="238">
        <f t="shared" si="1"/>
        <v>0</v>
      </c>
      <c r="L65" s="238"/>
    </row>
    <row r="66" spans="2:12" s="67" customFormat="1" x14ac:dyDescent="0.35">
      <c r="B66" s="174" t="s">
        <v>139</v>
      </c>
      <c r="C66" s="144"/>
      <c r="D66" s="144"/>
      <c r="E66" s="66" t="str">
        <f t="shared" si="0"/>
        <v/>
      </c>
      <c r="F66" s="123">
        <f>SUMIFS('1. Staff costs'!N:N,'1. Staff costs'!C:C,B66,'1. Staff costs'!O:O,"&lt;&gt;Error")</f>
        <v>0</v>
      </c>
      <c r="G66" s="123">
        <f>SUMIFS('2-3. Travel Costs&amp;Costs of Stay'!O:O,'2-3. Travel Costs&amp;Costs of Stay'!C:C,B66,'2-3. Travel Costs&amp;Costs of Stay'!R:R,"&lt;&gt;Error")</f>
        <v>0</v>
      </c>
      <c r="H66" s="123">
        <f>SUMIFS('2-3. Travel Costs&amp;Costs of Stay'!P:P,'2-3. Travel Costs&amp;Costs of Stay'!C:C,B66,'2-3. Travel Costs&amp;Costs of Stay'!R:R,"&lt;&gt;Error")</f>
        <v>0</v>
      </c>
      <c r="I66" s="123">
        <f>SUMIFS('4. Equipment Costs'!N:N,'4. Equipment Costs'!C:C,B66,'4. Equipment Costs'!O:O,"&lt;&gt;Error")</f>
        <v>0</v>
      </c>
      <c r="J66" s="123">
        <f>SUMIFS('5. Subcontracting Costs'!N:N,'5. Subcontracting Costs'!C:C,B66,'5. Subcontracting Costs'!O:O,"&lt;&gt;Error")</f>
        <v>0</v>
      </c>
      <c r="K66" s="238">
        <f t="shared" si="1"/>
        <v>0</v>
      </c>
      <c r="L66" s="238"/>
    </row>
    <row r="67" spans="2:12" s="67" customFormat="1" x14ac:dyDescent="0.35">
      <c r="B67" s="174" t="s">
        <v>140</v>
      </c>
      <c r="C67" s="144"/>
      <c r="D67" s="144"/>
      <c r="E67" s="66" t="str">
        <f t="shared" si="0"/>
        <v/>
      </c>
      <c r="F67" s="123">
        <f>SUMIFS('1. Staff costs'!N:N,'1. Staff costs'!C:C,B67,'1. Staff costs'!O:O,"&lt;&gt;Error")</f>
        <v>0</v>
      </c>
      <c r="G67" s="123">
        <f>SUMIFS('2-3. Travel Costs&amp;Costs of Stay'!O:O,'2-3. Travel Costs&amp;Costs of Stay'!C:C,B67,'2-3. Travel Costs&amp;Costs of Stay'!R:R,"&lt;&gt;Error")</f>
        <v>0</v>
      </c>
      <c r="H67" s="123">
        <f>SUMIFS('2-3. Travel Costs&amp;Costs of Stay'!P:P,'2-3. Travel Costs&amp;Costs of Stay'!C:C,B67,'2-3. Travel Costs&amp;Costs of Stay'!R:R,"&lt;&gt;Error")</f>
        <v>0</v>
      </c>
      <c r="I67" s="123">
        <f>SUMIFS('4. Equipment Costs'!N:N,'4. Equipment Costs'!C:C,B67,'4. Equipment Costs'!O:O,"&lt;&gt;Error")</f>
        <v>0</v>
      </c>
      <c r="J67" s="123">
        <f>SUMIFS('5. Subcontracting Costs'!N:N,'5. Subcontracting Costs'!C:C,B67,'5. Subcontracting Costs'!O:O,"&lt;&gt;Error")</f>
        <v>0</v>
      </c>
      <c r="K67" s="238">
        <f t="shared" si="1"/>
        <v>0</v>
      </c>
      <c r="L67" s="238"/>
    </row>
    <row r="68" spans="2:12" s="67" customFormat="1" x14ac:dyDescent="0.35">
      <c r="B68" s="174" t="s">
        <v>141</v>
      </c>
      <c r="C68" s="144"/>
      <c r="D68" s="144"/>
      <c r="E68" s="66" t="str">
        <f t="shared" si="0"/>
        <v/>
      </c>
      <c r="F68" s="123">
        <f>SUMIFS('1. Staff costs'!N:N,'1. Staff costs'!C:C,B68,'1. Staff costs'!O:O,"&lt;&gt;Error")</f>
        <v>0</v>
      </c>
      <c r="G68" s="123">
        <f>SUMIFS('2-3. Travel Costs&amp;Costs of Stay'!O:O,'2-3. Travel Costs&amp;Costs of Stay'!C:C,B68,'2-3. Travel Costs&amp;Costs of Stay'!R:R,"&lt;&gt;Error")</f>
        <v>0</v>
      </c>
      <c r="H68" s="123">
        <f>SUMIFS('2-3. Travel Costs&amp;Costs of Stay'!P:P,'2-3. Travel Costs&amp;Costs of Stay'!C:C,B68,'2-3. Travel Costs&amp;Costs of Stay'!R:R,"&lt;&gt;Error")</f>
        <v>0</v>
      </c>
      <c r="I68" s="123">
        <f>SUMIFS('4. Equipment Costs'!N:N,'4. Equipment Costs'!C:C,B68,'4. Equipment Costs'!O:O,"&lt;&gt;Error")</f>
        <v>0</v>
      </c>
      <c r="J68" s="123">
        <f>SUMIFS('5. Subcontracting Costs'!N:N,'5. Subcontracting Costs'!C:C,B68,'5. Subcontracting Costs'!O:O,"&lt;&gt;Error")</f>
        <v>0</v>
      </c>
      <c r="K68" s="238">
        <f t="shared" si="1"/>
        <v>0</v>
      </c>
      <c r="L68" s="238"/>
    </row>
    <row r="69" spans="2:12" s="67" customFormat="1" x14ac:dyDescent="0.35">
      <c r="B69" s="174" t="s">
        <v>142</v>
      </c>
      <c r="C69" s="144"/>
      <c r="D69" s="144"/>
      <c r="E69" s="66" t="str">
        <f t="shared" si="0"/>
        <v/>
      </c>
      <c r="F69" s="123">
        <f>SUMIFS('1. Staff costs'!N:N,'1. Staff costs'!C:C,B69,'1. Staff costs'!O:O,"&lt;&gt;Error")</f>
        <v>0</v>
      </c>
      <c r="G69" s="123">
        <f>SUMIFS('2-3. Travel Costs&amp;Costs of Stay'!O:O,'2-3. Travel Costs&amp;Costs of Stay'!C:C,B69,'2-3. Travel Costs&amp;Costs of Stay'!R:R,"&lt;&gt;Error")</f>
        <v>0</v>
      </c>
      <c r="H69" s="123">
        <f>SUMIFS('2-3. Travel Costs&amp;Costs of Stay'!P:P,'2-3. Travel Costs&amp;Costs of Stay'!C:C,B69,'2-3. Travel Costs&amp;Costs of Stay'!R:R,"&lt;&gt;Error")</f>
        <v>0</v>
      </c>
      <c r="I69" s="123">
        <f>SUMIFS('4. Equipment Costs'!N:N,'4. Equipment Costs'!C:C,B69,'4. Equipment Costs'!O:O,"&lt;&gt;Error")</f>
        <v>0</v>
      </c>
      <c r="J69" s="123">
        <f>SUMIFS('5. Subcontracting Costs'!N:N,'5. Subcontracting Costs'!C:C,B69,'5. Subcontracting Costs'!O:O,"&lt;&gt;Error")</f>
        <v>0</v>
      </c>
      <c r="K69" s="238">
        <f t="shared" si="1"/>
        <v>0</v>
      </c>
      <c r="L69" s="238"/>
    </row>
    <row r="70" spans="2:12" s="67" customFormat="1" x14ac:dyDescent="0.35">
      <c r="B70" s="174" t="s">
        <v>143</v>
      </c>
      <c r="C70" s="144"/>
      <c r="D70" s="144"/>
      <c r="E70" s="66" t="str">
        <f t="shared" si="0"/>
        <v/>
      </c>
      <c r="F70" s="123">
        <f>SUMIFS('1. Staff costs'!N:N,'1. Staff costs'!C:C,B70,'1. Staff costs'!O:O,"&lt;&gt;Error")</f>
        <v>0</v>
      </c>
      <c r="G70" s="123">
        <f>SUMIFS('2-3. Travel Costs&amp;Costs of Stay'!O:O,'2-3. Travel Costs&amp;Costs of Stay'!C:C,B70,'2-3. Travel Costs&amp;Costs of Stay'!R:R,"&lt;&gt;Error")</f>
        <v>0</v>
      </c>
      <c r="H70" s="123">
        <f>SUMIFS('2-3. Travel Costs&amp;Costs of Stay'!P:P,'2-3. Travel Costs&amp;Costs of Stay'!C:C,B70,'2-3. Travel Costs&amp;Costs of Stay'!R:R,"&lt;&gt;Error")</f>
        <v>0</v>
      </c>
      <c r="I70" s="123">
        <f>SUMIFS('4. Equipment Costs'!N:N,'4. Equipment Costs'!C:C,B70,'4. Equipment Costs'!O:O,"&lt;&gt;Error")</f>
        <v>0</v>
      </c>
      <c r="J70" s="123">
        <f>SUMIFS('5. Subcontracting Costs'!N:N,'5. Subcontracting Costs'!C:C,B70,'5. Subcontracting Costs'!O:O,"&lt;&gt;Error")</f>
        <v>0</v>
      </c>
      <c r="K70" s="238">
        <f t="shared" si="1"/>
        <v>0</v>
      </c>
      <c r="L70" s="238"/>
    </row>
    <row r="71" spans="2:12" s="67" customFormat="1" x14ac:dyDescent="0.35">
      <c r="B71" s="174" t="s">
        <v>144</v>
      </c>
      <c r="C71" s="144"/>
      <c r="D71" s="144"/>
      <c r="E71" s="66" t="str">
        <f t="shared" si="0"/>
        <v/>
      </c>
      <c r="F71" s="123">
        <f>SUMIFS('1. Staff costs'!N:N,'1. Staff costs'!C:C,B71,'1. Staff costs'!O:O,"&lt;&gt;Error")</f>
        <v>0</v>
      </c>
      <c r="G71" s="123">
        <f>SUMIFS('2-3. Travel Costs&amp;Costs of Stay'!O:O,'2-3. Travel Costs&amp;Costs of Stay'!C:C,B71,'2-3. Travel Costs&amp;Costs of Stay'!R:R,"&lt;&gt;Error")</f>
        <v>0</v>
      </c>
      <c r="H71" s="123">
        <f>SUMIFS('2-3. Travel Costs&amp;Costs of Stay'!P:P,'2-3. Travel Costs&amp;Costs of Stay'!C:C,B71,'2-3. Travel Costs&amp;Costs of Stay'!R:R,"&lt;&gt;Error")</f>
        <v>0</v>
      </c>
      <c r="I71" s="123">
        <f>SUMIFS('4. Equipment Costs'!N:N,'4. Equipment Costs'!C:C,B71,'4. Equipment Costs'!O:O,"&lt;&gt;Error")</f>
        <v>0</v>
      </c>
      <c r="J71" s="123">
        <f>SUMIFS('5. Subcontracting Costs'!N:N,'5. Subcontracting Costs'!C:C,B71,'5. Subcontracting Costs'!O:O,"&lt;&gt;Error")</f>
        <v>0</v>
      </c>
      <c r="K71" s="238">
        <f t="shared" si="1"/>
        <v>0</v>
      </c>
      <c r="L71" s="238"/>
    </row>
    <row r="72" spans="2:12" s="67" customFormat="1" x14ac:dyDescent="0.35">
      <c r="B72" s="174" t="s">
        <v>145</v>
      </c>
      <c r="C72" s="144"/>
      <c r="D72" s="144"/>
      <c r="E72" s="66" t="str">
        <f t="shared" si="0"/>
        <v/>
      </c>
      <c r="F72" s="123">
        <f>SUMIFS('1. Staff costs'!N:N,'1. Staff costs'!C:C,B72,'1. Staff costs'!O:O,"&lt;&gt;Error")</f>
        <v>0</v>
      </c>
      <c r="G72" s="123">
        <f>SUMIFS('2-3. Travel Costs&amp;Costs of Stay'!O:O,'2-3. Travel Costs&amp;Costs of Stay'!C:C,B72,'2-3. Travel Costs&amp;Costs of Stay'!R:R,"&lt;&gt;Error")</f>
        <v>0</v>
      </c>
      <c r="H72" s="123">
        <f>SUMIFS('2-3. Travel Costs&amp;Costs of Stay'!P:P,'2-3. Travel Costs&amp;Costs of Stay'!C:C,B72,'2-3. Travel Costs&amp;Costs of Stay'!R:R,"&lt;&gt;Error")</f>
        <v>0</v>
      </c>
      <c r="I72" s="123">
        <f>SUMIFS('4. Equipment Costs'!N:N,'4. Equipment Costs'!C:C,B72,'4. Equipment Costs'!O:O,"&lt;&gt;Error")</f>
        <v>0</v>
      </c>
      <c r="J72" s="123">
        <f>SUMIFS('5. Subcontracting Costs'!N:N,'5. Subcontracting Costs'!C:C,B72,'5. Subcontracting Costs'!O:O,"&lt;&gt;Error")</f>
        <v>0</v>
      </c>
      <c r="K72" s="238">
        <f t="shared" si="1"/>
        <v>0</v>
      </c>
      <c r="L72" s="238"/>
    </row>
    <row r="73" spans="2:12" s="67" customFormat="1" x14ac:dyDescent="0.35">
      <c r="B73" s="174" t="s">
        <v>150</v>
      </c>
      <c r="C73" s="144"/>
      <c r="D73" s="144"/>
      <c r="E73" s="66" t="str">
        <f t="shared" si="0"/>
        <v/>
      </c>
      <c r="F73" s="123">
        <f>SUMIFS('1. Staff costs'!N:N,'1. Staff costs'!C:C,B73,'1. Staff costs'!O:O,"&lt;&gt;Error")</f>
        <v>0</v>
      </c>
      <c r="G73" s="123">
        <f>SUMIFS('2-3. Travel Costs&amp;Costs of Stay'!O:O,'2-3. Travel Costs&amp;Costs of Stay'!C:C,B73,'2-3. Travel Costs&amp;Costs of Stay'!R:R,"&lt;&gt;Error")</f>
        <v>0</v>
      </c>
      <c r="H73" s="123">
        <f>SUMIFS('2-3. Travel Costs&amp;Costs of Stay'!P:P,'2-3. Travel Costs&amp;Costs of Stay'!C:C,B73,'2-3. Travel Costs&amp;Costs of Stay'!R:R,"&lt;&gt;Error")</f>
        <v>0</v>
      </c>
      <c r="I73" s="123">
        <f>SUMIFS('4. Equipment Costs'!N:N,'4. Equipment Costs'!C:C,B73,'4. Equipment Costs'!O:O,"&lt;&gt;Error")</f>
        <v>0</v>
      </c>
      <c r="J73" s="123">
        <f>SUMIFS('5. Subcontracting Costs'!N:N,'5. Subcontracting Costs'!C:C,B73,'5. Subcontracting Costs'!O:O,"&lt;&gt;Error")</f>
        <v>0</v>
      </c>
      <c r="K73" s="238">
        <f t="shared" si="1"/>
        <v>0</v>
      </c>
      <c r="L73" s="238"/>
    </row>
    <row r="74" spans="2:12" s="67" customFormat="1" x14ac:dyDescent="0.35">
      <c r="B74" s="174" t="s">
        <v>151</v>
      </c>
      <c r="C74" s="144"/>
      <c r="D74" s="144"/>
      <c r="E74" s="66" t="str">
        <f t="shared" si="0"/>
        <v/>
      </c>
      <c r="F74" s="123">
        <f>SUMIFS('1. Staff costs'!N:N,'1. Staff costs'!C:C,B74,'1. Staff costs'!O:O,"&lt;&gt;Error")</f>
        <v>0</v>
      </c>
      <c r="G74" s="123">
        <f>SUMIFS('2-3. Travel Costs&amp;Costs of Stay'!O:O,'2-3. Travel Costs&amp;Costs of Stay'!C:C,B74,'2-3. Travel Costs&amp;Costs of Stay'!R:R,"&lt;&gt;Error")</f>
        <v>0</v>
      </c>
      <c r="H74" s="123">
        <f>SUMIFS('2-3. Travel Costs&amp;Costs of Stay'!P:P,'2-3. Travel Costs&amp;Costs of Stay'!C:C,B74,'2-3. Travel Costs&amp;Costs of Stay'!R:R,"&lt;&gt;Error")</f>
        <v>0</v>
      </c>
      <c r="I74" s="123">
        <f>SUMIFS('4. Equipment Costs'!N:N,'4. Equipment Costs'!C:C,B74,'4. Equipment Costs'!O:O,"&lt;&gt;Error")</f>
        <v>0</v>
      </c>
      <c r="J74" s="123">
        <f>SUMIFS('5. Subcontracting Costs'!N:N,'5. Subcontracting Costs'!C:C,B74,'5. Subcontracting Costs'!O:O,"&lt;&gt;Error")</f>
        <v>0</v>
      </c>
      <c r="K74" s="238">
        <f t="shared" si="1"/>
        <v>0</v>
      </c>
      <c r="L74" s="238"/>
    </row>
    <row r="75" spans="2:12" s="67" customFormat="1" x14ac:dyDescent="0.35">
      <c r="B75" s="174" t="s">
        <v>152</v>
      </c>
      <c r="C75" s="144"/>
      <c r="D75" s="144"/>
      <c r="E75" s="66" t="str">
        <f t="shared" si="0"/>
        <v/>
      </c>
      <c r="F75" s="123">
        <f>SUMIFS('1. Staff costs'!N:N,'1. Staff costs'!C:C,B75,'1. Staff costs'!O:O,"&lt;&gt;Error")</f>
        <v>0</v>
      </c>
      <c r="G75" s="123">
        <f>SUMIFS('2-3. Travel Costs&amp;Costs of Stay'!O:O,'2-3. Travel Costs&amp;Costs of Stay'!C:C,B75,'2-3. Travel Costs&amp;Costs of Stay'!R:R,"&lt;&gt;Error")</f>
        <v>0</v>
      </c>
      <c r="H75" s="123">
        <f>SUMIFS('2-3. Travel Costs&amp;Costs of Stay'!P:P,'2-3. Travel Costs&amp;Costs of Stay'!C:C,B75,'2-3. Travel Costs&amp;Costs of Stay'!R:R,"&lt;&gt;Error")</f>
        <v>0</v>
      </c>
      <c r="I75" s="123">
        <f>SUMIFS('4. Equipment Costs'!N:N,'4. Equipment Costs'!C:C,B75,'4. Equipment Costs'!O:O,"&lt;&gt;Error")</f>
        <v>0</v>
      </c>
      <c r="J75" s="123">
        <f>SUMIFS('5. Subcontracting Costs'!N:N,'5. Subcontracting Costs'!C:C,B75,'5. Subcontracting Costs'!O:O,"&lt;&gt;Error")</f>
        <v>0</v>
      </c>
      <c r="K75" s="238">
        <f t="shared" si="1"/>
        <v>0</v>
      </c>
      <c r="L75" s="238"/>
    </row>
    <row r="76" spans="2:12" s="67" customFormat="1" x14ac:dyDescent="0.35">
      <c r="B76" s="174" t="s">
        <v>153</v>
      </c>
      <c r="C76" s="144"/>
      <c r="D76" s="144"/>
      <c r="E76" s="66" t="str">
        <f t="shared" si="0"/>
        <v/>
      </c>
      <c r="F76" s="123">
        <f>SUMIFS('1. Staff costs'!N:N,'1. Staff costs'!C:C,B76,'1. Staff costs'!O:O,"&lt;&gt;Error")</f>
        <v>0</v>
      </c>
      <c r="G76" s="123">
        <f>SUMIFS('2-3. Travel Costs&amp;Costs of Stay'!O:O,'2-3. Travel Costs&amp;Costs of Stay'!C:C,B76,'2-3. Travel Costs&amp;Costs of Stay'!R:R,"&lt;&gt;Error")</f>
        <v>0</v>
      </c>
      <c r="H76" s="123">
        <f>SUMIFS('2-3. Travel Costs&amp;Costs of Stay'!P:P,'2-3. Travel Costs&amp;Costs of Stay'!C:C,B76,'2-3. Travel Costs&amp;Costs of Stay'!R:R,"&lt;&gt;Error")</f>
        <v>0</v>
      </c>
      <c r="I76" s="123">
        <f>SUMIFS('4. Equipment Costs'!N:N,'4. Equipment Costs'!C:C,B76,'4. Equipment Costs'!O:O,"&lt;&gt;Error")</f>
        <v>0</v>
      </c>
      <c r="J76" s="123">
        <f>SUMIFS('5. Subcontracting Costs'!N:N,'5. Subcontracting Costs'!C:C,B76,'5. Subcontracting Costs'!O:O,"&lt;&gt;Error")</f>
        <v>0</v>
      </c>
      <c r="K76" s="238">
        <f t="shared" si="1"/>
        <v>0</v>
      </c>
      <c r="L76" s="238"/>
    </row>
    <row r="77" spans="2:12" s="67" customFormat="1" x14ac:dyDescent="0.35">
      <c r="B77" s="174" t="s">
        <v>154</v>
      </c>
      <c r="C77" s="144"/>
      <c r="D77" s="144"/>
      <c r="E77" s="66" t="str">
        <f t="shared" si="0"/>
        <v/>
      </c>
      <c r="F77" s="123">
        <f>SUMIFS('1. Staff costs'!N:N,'1. Staff costs'!C:C,B77,'1. Staff costs'!O:O,"&lt;&gt;Error")</f>
        <v>0</v>
      </c>
      <c r="G77" s="123">
        <f>SUMIFS('2-3. Travel Costs&amp;Costs of Stay'!O:O,'2-3. Travel Costs&amp;Costs of Stay'!C:C,B77,'2-3. Travel Costs&amp;Costs of Stay'!R:R,"&lt;&gt;Error")</f>
        <v>0</v>
      </c>
      <c r="H77" s="123">
        <f>SUMIFS('2-3. Travel Costs&amp;Costs of Stay'!P:P,'2-3. Travel Costs&amp;Costs of Stay'!C:C,B77,'2-3. Travel Costs&amp;Costs of Stay'!R:R,"&lt;&gt;Error")</f>
        <v>0</v>
      </c>
      <c r="I77" s="123">
        <f>SUMIFS('4. Equipment Costs'!N:N,'4. Equipment Costs'!C:C,B77,'4. Equipment Costs'!O:O,"&lt;&gt;Error")</f>
        <v>0</v>
      </c>
      <c r="J77" s="123">
        <f>SUMIFS('5. Subcontracting Costs'!N:N,'5. Subcontracting Costs'!C:C,B77,'5. Subcontracting Costs'!O:O,"&lt;&gt;Error")</f>
        <v>0</v>
      </c>
      <c r="K77" s="238">
        <f t="shared" si="1"/>
        <v>0</v>
      </c>
      <c r="L77" s="238"/>
    </row>
    <row r="78" spans="2:12" x14ac:dyDescent="0.35">
      <c r="B78" s="253" t="s">
        <v>341</v>
      </c>
      <c r="C78" s="254"/>
      <c r="D78" s="254"/>
      <c r="E78" s="254"/>
      <c r="F78" s="254"/>
      <c r="G78" s="254"/>
      <c r="H78" s="254"/>
      <c r="I78" s="254"/>
      <c r="J78" s="255"/>
      <c r="K78" s="238">
        <f>SUM(K23:L77)</f>
        <v>824909.54999999993</v>
      </c>
      <c r="L78" s="238"/>
    </row>
    <row r="80" spans="2:12" s="62" customFormat="1" ht="30" customHeight="1" x14ac:dyDescent="0.3">
      <c r="B80" s="242" t="s">
        <v>243</v>
      </c>
      <c r="C80" s="242"/>
      <c r="D80" s="242"/>
      <c r="E80" s="243" t="s">
        <v>237</v>
      </c>
      <c r="F80" s="243"/>
      <c r="G80" s="243" t="s">
        <v>238</v>
      </c>
      <c r="H80" s="243"/>
      <c r="I80" s="243" t="s">
        <v>245</v>
      </c>
      <c r="J80" s="243"/>
      <c r="K80" s="243" t="s">
        <v>239</v>
      </c>
      <c r="L80" s="243"/>
    </row>
    <row r="81" spans="2:12" ht="30" customHeight="1" x14ac:dyDescent="0.35">
      <c r="B81" s="244" t="s">
        <v>250</v>
      </c>
      <c r="C81" s="244"/>
      <c r="D81" s="244"/>
      <c r="E81" s="246">
        <v>0</v>
      </c>
      <c r="F81" s="246"/>
      <c r="G81" s="246">
        <v>0</v>
      </c>
      <c r="H81" s="246"/>
      <c r="I81" s="246">
        <v>0</v>
      </c>
      <c r="J81" s="246"/>
      <c r="K81" s="246">
        <v>0</v>
      </c>
      <c r="L81" s="246"/>
    </row>
    <row r="82" spans="2:12" ht="30" customHeight="1" x14ac:dyDescent="0.35">
      <c r="B82" s="244" t="s">
        <v>240</v>
      </c>
      <c r="C82" s="244"/>
      <c r="D82" s="244"/>
      <c r="E82" s="245">
        <v>0</v>
      </c>
      <c r="F82" s="245"/>
      <c r="G82" s="245">
        <v>0</v>
      </c>
      <c r="H82" s="245"/>
      <c r="I82" s="245">
        <v>0</v>
      </c>
      <c r="J82" s="245"/>
      <c r="K82" s="245">
        <v>0</v>
      </c>
      <c r="L82" s="245"/>
    </row>
    <row r="84" spans="2:12" ht="25.05" customHeight="1" x14ac:dyDescent="0.35">
      <c r="B84" s="239" t="s">
        <v>241</v>
      </c>
      <c r="C84" s="240"/>
      <c r="D84" s="240"/>
      <c r="E84" s="240"/>
      <c r="F84" s="240"/>
      <c r="G84" s="240"/>
      <c r="H84" s="240"/>
      <c r="I84" s="240"/>
      <c r="J84" s="240"/>
      <c r="K84" s="240"/>
      <c r="L84" s="241"/>
    </row>
    <row r="85" spans="2:12" x14ac:dyDescent="0.35">
      <c r="B85" s="107"/>
      <c r="C85" s="119"/>
      <c r="D85" s="119"/>
      <c r="E85" s="119"/>
      <c r="F85" s="119"/>
      <c r="G85" s="119"/>
      <c r="H85" s="119"/>
      <c r="I85" s="119"/>
      <c r="J85" s="119"/>
      <c r="L85" s="19"/>
    </row>
    <row r="86" spans="2:12" ht="25.05" customHeight="1" x14ac:dyDescent="0.35">
      <c r="B86" s="18"/>
      <c r="C86" s="258" t="s">
        <v>276</v>
      </c>
      <c r="D86" s="258"/>
      <c r="E86" s="120"/>
      <c r="F86" s="106" t="s">
        <v>242</v>
      </c>
      <c r="G86" s="237" t="s">
        <v>2087</v>
      </c>
      <c r="H86" s="237"/>
      <c r="I86" s="237"/>
      <c r="J86" s="237"/>
      <c r="K86" s="237"/>
      <c r="L86" s="19"/>
    </row>
    <row r="87" spans="2:12" x14ac:dyDescent="0.35">
      <c r="B87" s="18"/>
      <c r="C87" s="167"/>
      <c r="D87" s="167"/>
      <c r="E87" s="109"/>
      <c r="F87" s="109"/>
      <c r="G87" s="109"/>
      <c r="H87" s="109"/>
      <c r="I87" s="109"/>
      <c r="J87" s="109"/>
      <c r="K87" s="109"/>
      <c r="L87" s="19"/>
    </row>
    <row r="88" spans="2:12" ht="18" customHeight="1" x14ac:dyDescent="0.35">
      <c r="B88" s="18"/>
      <c r="C88" s="258"/>
      <c r="D88" s="258"/>
      <c r="E88" s="109"/>
      <c r="G88" s="109"/>
      <c r="H88" s="109"/>
      <c r="I88" s="109"/>
      <c r="J88" s="109"/>
      <c r="K88" s="109"/>
      <c r="L88" s="19"/>
    </row>
    <row r="89" spans="2:12" x14ac:dyDescent="0.35">
      <c r="B89" s="107"/>
      <c r="C89" s="108"/>
      <c r="D89" s="108"/>
      <c r="E89" s="108"/>
      <c r="F89" s="108"/>
      <c r="H89" s="108"/>
      <c r="I89" s="108"/>
      <c r="J89" s="108"/>
      <c r="L89" s="19"/>
    </row>
    <row r="90" spans="2:12" x14ac:dyDescent="0.35">
      <c r="B90" s="18"/>
      <c r="C90" s="258" t="s">
        <v>275</v>
      </c>
      <c r="D90" s="258"/>
      <c r="E90" s="258"/>
      <c r="F90" s="109"/>
      <c r="G90" s="109"/>
      <c r="H90" s="109"/>
      <c r="I90" s="110"/>
      <c r="L90" s="19"/>
    </row>
    <row r="91" spans="2:12" x14ac:dyDescent="0.35">
      <c r="B91" s="107"/>
      <c r="C91" s="87"/>
      <c r="D91" s="87"/>
      <c r="E91" s="87"/>
      <c r="F91" s="87"/>
      <c r="G91" s="87"/>
      <c r="H91" s="87"/>
      <c r="I91" s="87"/>
      <c r="J91" s="87"/>
      <c r="L91" s="19"/>
    </row>
    <row r="92" spans="2:12" s="68" customFormat="1" ht="25.05" customHeight="1" x14ac:dyDescent="0.3">
      <c r="B92" s="121"/>
      <c r="C92" s="257" t="s">
        <v>266</v>
      </c>
      <c r="D92" s="232" t="s">
        <v>302</v>
      </c>
      <c r="E92" s="232"/>
      <c r="F92" s="233"/>
      <c r="G92" s="233"/>
      <c r="H92" s="233"/>
      <c r="I92" s="233"/>
      <c r="J92" s="233"/>
      <c r="K92" s="233"/>
      <c r="L92" s="234"/>
    </row>
    <row r="93" spans="2:12" s="68" customFormat="1" ht="25.05" customHeight="1" x14ac:dyDescent="0.3">
      <c r="B93" s="121"/>
      <c r="C93" s="257"/>
      <c r="D93" s="232"/>
      <c r="E93" s="232"/>
      <c r="F93" s="233"/>
      <c r="G93" s="233"/>
      <c r="H93" s="233"/>
      <c r="I93" s="233"/>
      <c r="J93" s="233"/>
      <c r="K93" s="233"/>
      <c r="L93" s="234"/>
    </row>
    <row r="94" spans="2:12" s="68" customFormat="1" ht="25.05" customHeight="1" x14ac:dyDescent="0.3">
      <c r="B94" s="121"/>
      <c r="C94" s="257"/>
      <c r="D94" s="232"/>
      <c r="E94" s="232"/>
      <c r="F94" s="233"/>
      <c r="G94" s="233"/>
      <c r="H94" s="233"/>
      <c r="I94" s="233"/>
      <c r="J94" s="233"/>
      <c r="K94" s="233"/>
      <c r="L94" s="234"/>
    </row>
    <row r="95" spans="2:12" x14ac:dyDescent="0.35">
      <c r="B95" s="15"/>
      <c r="C95" s="112"/>
      <c r="D95" s="113"/>
      <c r="E95" s="114"/>
      <c r="F95" s="115"/>
      <c r="G95" s="16"/>
      <c r="H95" s="113"/>
      <c r="I95" s="116"/>
      <c r="J95" s="16"/>
      <c r="K95" s="16"/>
      <c r="L95" s="17"/>
    </row>
    <row r="96" spans="2:12" x14ac:dyDescent="0.35">
      <c r="B96" s="117"/>
      <c r="C96" s="118"/>
      <c r="D96" s="110"/>
      <c r="E96" s="110"/>
      <c r="F96" s="110"/>
      <c r="G96" s="118"/>
      <c r="H96" s="110"/>
      <c r="I96" s="110"/>
      <c r="J96" s="110"/>
    </row>
    <row r="97" spans="2:12" x14ac:dyDescent="0.35">
      <c r="B97" s="256" t="s">
        <v>277</v>
      </c>
      <c r="C97" s="256"/>
      <c r="D97" s="256"/>
      <c r="E97" s="256"/>
      <c r="F97" s="256"/>
      <c r="G97" s="256"/>
      <c r="H97" s="256"/>
      <c r="I97" s="256"/>
      <c r="J97" s="256"/>
      <c r="K97" s="256"/>
      <c r="L97" s="256"/>
    </row>
  </sheetData>
  <sheetProtection password="E359" sheet="1" objects="1" scenarios="1" selectLockedCells="1"/>
  <mergeCells count="105">
    <mergeCell ref="B78:J78"/>
    <mergeCell ref="K78:L78"/>
    <mergeCell ref="B97:L97"/>
    <mergeCell ref="C92:C94"/>
    <mergeCell ref="C90:E90"/>
    <mergeCell ref="K9:L9"/>
    <mergeCell ref="D9:F9"/>
    <mergeCell ref="B11:C11"/>
    <mergeCell ref="E16:F16"/>
    <mergeCell ref="E15:F15"/>
    <mergeCell ref="E14:F14"/>
    <mergeCell ref="E19:F19"/>
    <mergeCell ref="B19:C19"/>
    <mergeCell ref="E18:F18"/>
    <mergeCell ref="B9:C9"/>
    <mergeCell ref="B17:C17"/>
    <mergeCell ref="E17:F17"/>
    <mergeCell ref="B12:C12"/>
    <mergeCell ref="B16:C16"/>
    <mergeCell ref="B15:C15"/>
    <mergeCell ref="E11:F11"/>
    <mergeCell ref="C88:D88"/>
    <mergeCell ref="C86:D86"/>
    <mergeCell ref="K47:L47"/>
    <mergeCell ref="K48:L48"/>
    <mergeCell ref="K49:L49"/>
    <mergeCell ref="K50:L50"/>
    <mergeCell ref="K51:L51"/>
    <mergeCell ref="K42:L42"/>
    <mergeCell ref="K43:L43"/>
    <mergeCell ref="K44:L44"/>
    <mergeCell ref="K45:L45"/>
    <mergeCell ref="K46:L46"/>
    <mergeCell ref="K66:L66"/>
    <mergeCell ref="K57:L57"/>
    <mergeCell ref="K58:L58"/>
    <mergeCell ref="K59:L59"/>
    <mergeCell ref="K60:L60"/>
    <mergeCell ref="K61:L61"/>
    <mergeCell ref="K52:L52"/>
    <mergeCell ref="K53:L53"/>
    <mergeCell ref="K54:L54"/>
    <mergeCell ref="K55:L55"/>
    <mergeCell ref="K56:L56"/>
    <mergeCell ref="B7:L7"/>
    <mergeCell ref="K72:L72"/>
    <mergeCell ref="K73:L73"/>
    <mergeCell ref="K74:L74"/>
    <mergeCell ref="K75:L75"/>
    <mergeCell ref="K76:L76"/>
    <mergeCell ref="K67:L67"/>
    <mergeCell ref="K68:L68"/>
    <mergeCell ref="K69:L69"/>
    <mergeCell ref="K70:L70"/>
    <mergeCell ref="K71:L71"/>
    <mergeCell ref="K62:L62"/>
    <mergeCell ref="K63:L63"/>
    <mergeCell ref="K64:L64"/>
    <mergeCell ref="K65:L65"/>
    <mergeCell ref="E13:F13"/>
    <mergeCell ref="E12:F12"/>
    <mergeCell ref="K34:L34"/>
    <mergeCell ref="K22:L22"/>
    <mergeCell ref="B21:L21"/>
    <mergeCell ref="K23:L23"/>
    <mergeCell ref="K24:L24"/>
    <mergeCell ref="B14:C14"/>
    <mergeCell ref="B13:C13"/>
    <mergeCell ref="I80:J80"/>
    <mergeCell ref="G80:H80"/>
    <mergeCell ref="E80:F80"/>
    <mergeCell ref="B82:D82"/>
    <mergeCell ref="B81:D81"/>
    <mergeCell ref="K82:L82"/>
    <mergeCell ref="I82:J82"/>
    <mergeCell ref="G82:H82"/>
    <mergeCell ref="E82:F82"/>
    <mergeCell ref="K81:L81"/>
    <mergeCell ref="I81:J81"/>
    <mergeCell ref="G81:H81"/>
    <mergeCell ref="E81:F81"/>
    <mergeCell ref="B18:C18"/>
    <mergeCell ref="D92:L94"/>
    <mergeCell ref="I9:J9"/>
    <mergeCell ref="G86:K86"/>
    <mergeCell ref="K40:L40"/>
    <mergeCell ref="K25:L25"/>
    <mergeCell ref="K26:L26"/>
    <mergeCell ref="K27:L27"/>
    <mergeCell ref="K28:L28"/>
    <mergeCell ref="K29:L29"/>
    <mergeCell ref="K30:L30"/>
    <mergeCell ref="K31:L31"/>
    <mergeCell ref="K32:L32"/>
    <mergeCell ref="K33:L33"/>
    <mergeCell ref="K41:L41"/>
    <mergeCell ref="K35:L35"/>
    <mergeCell ref="K36:L36"/>
    <mergeCell ref="K37:L37"/>
    <mergeCell ref="K38:L38"/>
    <mergeCell ref="K39:L39"/>
    <mergeCell ref="K77:L77"/>
    <mergeCell ref="B84:L84"/>
    <mergeCell ref="B80:D80"/>
    <mergeCell ref="K80:L80"/>
  </mergeCells>
  <dataValidations disablePrompts="1" xWindow="389" yWindow="932" count="7">
    <dataValidation type="textLength" allowBlank="1" showInputMessage="1" showErrorMessage="1" error="Max 60 characters" prompt="Max 60 characters" sqref="C23:C77">
      <formula1>0</formula1>
      <formula2>60</formula2>
    </dataValidation>
    <dataValidation type="list" allowBlank="1" showInputMessage="1" showErrorMessage="1" error="Click arrow to select Country " prompt="Click arrow to select Country " sqref="D23:D77">
      <formula1>CountryALL</formula1>
    </dataValidation>
    <dataValidation allowBlank="1" showInputMessage="1" showErrorMessage="1" error="Please fill in the Project Number" prompt="Please fill in the Project Number" sqref="D9"/>
    <dataValidation type="date" allowBlank="1" showInputMessage="1" showErrorMessage="1" error="Format not correct_x000a_Should be DD/MM/YY" prompt="DD/MM/YY" sqref="F95">
      <formula1>36526</formula1>
      <formula2>47848</formula2>
    </dataValidation>
    <dataValidation type="custom" allowBlank="1" showInputMessage="1" showErrorMessage="1" error="Please encode total amount charged to the project (2 decimals only)" prompt="Please encode total amount charged to the project (2 decimals only)" sqref="E81:L81">
      <formula1>E81=INT(E81*100)/100</formula1>
    </dataValidation>
    <dataValidation type="whole" allowBlank="1" showInputMessage="1" showErrorMessage="1" error="Please encode number of participants - Whole number only" prompt="Please encode number of participants - Whole number only" sqref="E82:L82">
      <formula1>0</formula1>
      <formula2>1000000</formula2>
    </dataValidation>
    <dataValidation type="custom" allowBlank="1" showInputMessage="1" showErrorMessage="1" error="2 decimals only" prompt="2 decimals only" sqref="D12:D16 D18">
      <formula1>D12=INT(D12*100)/100</formula1>
    </dataValidation>
  </dataValidations>
  <printOptions horizontalCentered="1"/>
  <pageMargins left="0.39370078740157483" right="0.39370078740157483" top="0.74803149606299213" bottom="0.74803149606299213" header="0.31496062992125984" footer="0.31496062992125984"/>
  <pageSetup paperSize="9" scale="34" orientation="portrait" r:id="rId1"/>
  <headerFooter>
    <oddFooter>&amp;CPage &amp;P of 3</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B1:M95"/>
  <sheetViews>
    <sheetView showGridLines="0" topLeftCell="A59" zoomScale="50" zoomScaleNormal="50" zoomScaleSheetLayoutView="85" workbookViewId="0">
      <selection activeCell="B7" sqref="B7:L7"/>
    </sheetView>
  </sheetViews>
  <sheetFormatPr defaultColWidth="9.109375" defaultRowHeight="18" x14ac:dyDescent="0.35"/>
  <cols>
    <col min="1" max="1" width="1.5546875" style="5" customWidth="1"/>
    <col min="2" max="2" width="10" style="5" customWidth="1"/>
    <col min="3" max="3" width="52.5546875" style="122" customWidth="1"/>
    <col min="4" max="4" width="44" style="5" customWidth="1"/>
    <col min="5" max="5" width="23.77734375" style="5" customWidth="1"/>
    <col min="6" max="6" width="22.33203125" style="5" customWidth="1"/>
    <col min="7" max="12" width="20.5546875" style="5" customWidth="1"/>
    <col min="13" max="13" width="1.5546875" style="5" customWidth="1"/>
    <col min="14" max="16384" width="9.109375" style="5"/>
  </cols>
  <sheetData>
    <row r="1" spans="2:13" ht="10.050000000000001" customHeight="1" x14ac:dyDescent="0.35">
      <c r="G1" s="6"/>
      <c r="H1" s="6"/>
      <c r="I1" s="6"/>
      <c r="J1" s="6"/>
      <c r="K1" s="6"/>
      <c r="L1" s="6"/>
    </row>
    <row r="2" spans="2:13" s="7" customFormat="1" x14ac:dyDescent="0.35">
      <c r="B2" s="87"/>
      <c r="C2" s="87"/>
      <c r="G2" s="6"/>
      <c r="H2" s="6"/>
      <c r="I2" s="6"/>
      <c r="J2" s="6"/>
      <c r="K2" s="6"/>
      <c r="L2" s="6"/>
    </row>
    <row r="3" spans="2:13" s="7" customFormat="1" x14ac:dyDescent="0.35">
      <c r="B3" s="87"/>
      <c r="C3" s="87"/>
      <c r="D3" s="179" t="s">
        <v>133</v>
      </c>
      <c r="E3" s="88"/>
      <c r="G3" s="6"/>
      <c r="H3" s="6"/>
      <c r="I3" s="6"/>
      <c r="J3" s="6"/>
      <c r="K3" s="6"/>
      <c r="L3" s="6"/>
    </row>
    <row r="4" spans="2:13" s="7" customFormat="1" ht="20.100000000000001" customHeight="1" x14ac:dyDescent="0.35">
      <c r="B4" s="87"/>
      <c r="D4" s="179" t="s">
        <v>207</v>
      </c>
      <c r="E4" s="89"/>
      <c r="F4" s="89"/>
      <c r="G4" s="89"/>
      <c r="H4" s="89"/>
      <c r="I4" s="89"/>
      <c r="J4" s="89"/>
      <c r="K4" s="89"/>
      <c r="L4" s="89"/>
    </row>
    <row r="5" spans="2:13" s="7" customFormat="1" ht="20.100000000000001" customHeight="1" x14ac:dyDescent="0.35">
      <c r="B5" s="87"/>
      <c r="D5" s="89"/>
      <c r="E5" s="89"/>
      <c r="F5" s="89"/>
      <c r="G5" s="89"/>
      <c r="H5" s="89"/>
      <c r="I5" s="89"/>
      <c r="J5" s="89"/>
      <c r="K5" s="89"/>
      <c r="L5" s="89"/>
    </row>
    <row r="6" spans="2:13" s="7" customFormat="1" ht="10.050000000000001" customHeight="1" x14ac:dyDescent="0.35">
      <c r="B6" s="90"/>
      <c r="C6" s="90"/>
    </row>
    <row r="7" spans="2:13" s="7" customFormat="1" ht="50.1" customHeight="1" x14ac:dyDescent="0.35">
      <c r="B7" s="247" t="s">
        <v>447</v>
      </c>
      <c r="C7" s="247"/>
      <c r="D7" s="247"/>
      <c r="E7" s="247"/>
      <c r="F7" s="247"/>
      <c r="G7" s="247"/>
      <c r="H7" s="247"/>
      <c r="I7" s="247"/>
      <c r="J7" s="247"/>
      <c r="K7" s="247"/>
      <c r="L7" s="247"/>
    </row>
    <row r="8" spans="2:13" s="7" customFormat="1" ht="20.100000000000001" customHeight="1" x14ac:dyDescent="0.35">
      <c r="B8" s="90"/>
      <c r="C8" s="90"/>
    </row>
    <row r="9" spans="2:13" s="7" customFormat="1" ht="40.049999999999997" customHeight="1" x14ac:dyDescent="0.35">
      <c r="B9" s="263" t="str">
        <f>'Final financial statement'!B9</f>
        <v>Project Number</v>
      </c>
      <c r="C9" s="263"/>
      <c r="D9" s="244" t="str">
        <f>IF('Final financial statement'!$D$9=0,"To encode in the final financial statement sheet",'Final financial statement'!$D$9)</f>
        <v>573877-EPP-1-2016-1-IL-EPPKA2-CBHE-JP</v>
      </c>
      <c r="E9" s="244"/>
      <c r="F9" s="244"/>
      <c r="G9" s="78"/>
      <c r="H9" s="102"/>
      <c r="I9" s="235" t="s">
        <v>247</v>
      </c>
      <c r="J9" s="236"/>
      <c r="K9" s="259">
        <f>'Final financial statement'!K9</f>
        <v>102471.76000000001</v>
      </c>
      <c r="L9" s="259"/>
    </row>
    <row r="10" spans="2:13" s="7" customFormat="1" ht="20.100000000000001" customHeight="1" x14ac:dyDescent="0.35">
      <c r="F10" s="91"/>
    </row>
    <row r="11" spans="2:13" s="7" customFormat="1" ht="36" customHeight="1" x14ac:dyDescent="0.35">
      <c r="B11" s="260" t="s">
        <v>236</v>
      </c>
      <c r="C11" s="260"/>
      <c r="D11" s="180" t="s">
        <v>217</v>
      </c>
      <c r="E11" s="271" t="s">
        <v>244</v>
      </c>
      <c r="F11" s="272"/>
      <c r="M11" s="87"/>
    </row>
    <row r="12" spans="2:13" s="7" customFormat="1" x14ac:dyDescent="0.35">
      <c r="B12" s="270" t="s">
        <v>157</v>
      </c>
      <c r="C12" s="270"/>
      <c r="D12" s="181">
        <f>'Final financial statement'!D12</f>
        <v>394764</v>
      </c>
      <c r="E12" s="248">
        <f>'Final financial statement'!E12</f>
        <v>424784</v>
      </c>
      <c r="F12" s="248"/>
      <c r="G12" s="158" t="str">
        <f>'Final financial statement'!G12</f>
        <v/>
      </c>
      <c r="H12" s="101"/>
      <c r="I12" s="263" t="s">
        <v>271</v>
      </c>
      <c r="J12" s="263"/>
      <c r="K12" s="273">
        <f>ROUND(D19/2,2)</f>
        <v>493679.5</v>
      </c>
      <c r="L12" s="273"/>
      <c r="M12" s="87"/>
    </row>
    <row r="13" spans="2:13" s="7" customFormat="1" x14ac:dyDescent="0.35">
      <c r="B13" s="251" t="s">
        <v>173</v>
      </c>
      <c r="C13" s="252"/>
      <c r="D13" s="181">
        <f>'Final financial statement'!D13</f>
        <v>142485</v>
      </c>
      <c r="E13" s="248">
        <f>'Final financial statement'!E13</f>
        <v>97880</v>
      </c>
      <c r="F13" s="248"/>
      <c r="G13" s="158" t="str">
        <f>'Final financial statement'!G13</f>
        <v/>
      </c>
      <c r="H13" s="103"/>
      <c r="I13" s="263"/>
      <c r="J13" s="263"/>
      <c r="K13" s="273"/>
      <c r="L13" s="273"/>
      <c r="M13" s="87"/>
    </row>
    <row r="14" spans="2:13" s="7" customFormat="1" x14ac:dyDescent="0.35">
      <c r="B14" s="251" t="s">
        <v>174</v>
      </c>
      <c r="C14" s="252"/>
      <c r="D14" s="181">
        <f>'Final financial statement'!D14</f>
        <v>339000</v>
      </c>
      <c r="E14" s="248">
        <f>'Final financial statement'!E14</f>
        <v>204015</v>
      </c>
      <c r="F14" s="248"/>
      <c r="G14" s="158" t="str">
        <f>'Final financial statement'!G14</f>
        <v/>
      </c>
      <c r="H14" s="103"/>
      <c r="I14" s="274" t="s">
        <v>269</v>
      </c>
      <c r="J14" s="274"/>
      <c r="K14" s="275">
        <f>IFERROR(ROUND(E19/K12,4),0)</f>
        <v>1.6709000000000001</v>
      </c>
      <c r="L14" s="275"/>
      <c r="M14" s="87"/>
    </row>
    <row r="15" spans="2:13" s="7" customFormat="1" x14ac:dyDescent="0.35">
      <c r="B15" s="251" t="s">
        <v>171</v>
      </c>
      <c r="C15" s="252"/>
      <c r="D15" s="181">
        <f>'Final financial statement'!D15</f>
        <v>48510</v>
      </c>
      <c r="E15" s="248">
        <f>'Final financial statement'!E15</f>
        <v>42573.52</v>
      </c>
      <c r="F15" s="248"/>
      <c r="G15" s="158" t="str">
        <f>'Final financial statement'!G15</f>
        <v/>
      </c>
      <c r="H15" s="101"/>
      <c r="I15" s="274"/>
      <c r="J15" s="274"/>
      <c r="K15" s="275"/>
      <c r="L15" s="275"/>
      <c r="M15" s="87"/>
    </row>
    <row r="16" spans="2:13" s="7" customFormat="1" ht="18" customHeight="1" x14ac:dyDescent="0.35">
      <c r="B16" s="251" t="s">
        <v>172</v>
      </c>
      <c r="C16" s="252"/>
      <c r="D16" s="181">
        <f>'Final financial statement'!D16</f>
        <v>62600</v>
      </c>
      <c r="E16" s="248">
        <f>'Final financial statement'!E16</f>
        <v>55657.03</v>
      </c>
      <c r="F16" s="248"/>
      <c r="G16" s="158" t="str">
        <f>'Final financial statement'!G16</f>
        <v/>
      </c>
      <c r="H16" s="101"/>
      <c r="I16" s="274" t="s">
        <v>272</v>
      </c>
      <c r="J16" s="274"/>
      <c r="K16" s="276" t="str">
        <f>IF(K14&gt;=70%,"YES","NO")</f>
        <v>YES</v>
      </c>
      <c r="L16" s="276"/>
      <c r="M16" s="87"/>
    </row>
    <row r="17" spans="2:13" ht="18" customHeight="1" x14ac:dyDescent="0.35">
      <c r="B17" s="266" t="s">
        <v>181</v>
      </c>
      <c r="C17" s="267"/>
      <c r="D17" s="28">
        <f>'Final financial statement'!D17</f>
        <v>987359</v>
      </c>
      <c r="E17" s="268">
        <f>'Final financial statement'!E17</f>
        <v>824909.55</v>
      </c>
      <c r="F17" s="269"/>
      <c r="G17" s="7"/>
      <c r="H17" s="7"/>
      <c r="I17" s="274"/>
      <c r="J17" s="274"/>
      <c r="K17" s="276"/>
      <c r="L17" s="276"/>
    </row>
    <row r="18" spans="2:13" ht="18" customHeight="1" x14ac:dyDescent="0.35">
      <c r="B18" s="230" t="s">
        <v>201</v>
      </c>
      <c r="C18" s="231"/>
      <c r="D18" s="181">
        <f>'Final financial statement'!D18</f>
        <v>0</v>
      </c>
      <c r="E18" s="264">
        <f>'Final financial statement'!E18</f>
        <v>0</v>
      </c>
      <c r="F18" s="265"/>
      <c r="G18" s="186" t="str">
        <f>'Final financial statement'!G18</f>
        <v/>
      </c>
      <c r="H18" s="7"/>
      <c r="I18" s="274" t="s">
        <v>270</v>
      </c>
      <c r="J18" s="274"/>
      <c r="K18" s="277">
        <f>IF(K16="YES",ROUND(D19*0.4,2),0)</f>
        <v>394943.6</v>
      </c>
      <c r="L18" s="278"/>
    </row>
    <row r="19" spans="2:13" s="7" customFormat="1" ht="18" customHeight="1" x14ac:dyDescent="0.35">
      <c r="B19" s="263" t="s">
        <v>182</v>
      </c>
      <c r="C19" s="263"/>
      <c r="D19" s="28">
        <f>'Final financial statement'!D19</f>
        <v>987359</v>
      </c>
      <c r="E19" s="261">
        <f>'Final financial statement'!E19</f>
        <v>824909.55</v>
      </c>
      <c r="F19" s="262"/>
      <c r="I19" s="274"/>
      <c r="J19" s="274"/>
      <c r="K19" s="279"/>
      <c r="L19" s="280"/>
      <c r="M19" s="87"/>
    </row>
    <row r="20" spans="2:13" s="7" customFormat="1" ht="20.100000000000001" customHeight="1" x14ac:dyDescent="0.35">
      <c r="F20" s="91"/>
    </row>
    <row r="21" spans="2:13" s="7" customFormat="1" ht="25.05" customHeight="1" x14ac:dyDescent="0.35">
      <c r="B21" s="250" t="s">
        <v>448</v>
      </c>
      <c r="C21" s="250"/>
      <c r="D21" s="250"/>
      <c r="E21" s="250"/>
      <c r="F21" s="250"/>
      <c r="G21" s="250"/>
      <c r="H21" s="250"/>
      <c r="I21" s="250"/>
      <c r="J21" s="250"/>
      <c r="K21" s="250"/>
      <c r="L21" s="250"/>
    </row>
    <row r="22" spans="2:13" s="7" customFormat="1" ht="36" x14ac:dyDescent="0.35">
      <c r="B22" s="182" t="s">
        <v>146</v>
      </c>
      <c r="C22" s="92" t="s">
        <v>147</v>
      </c>
      <c r="D22" s="92" t="s">
        <v>0</v>
      </c>
      <c r="E22" s="183" t="s">
        <v>163</v>
      </c>
      <c r="F22" s="183" t="s">
        <v>176</v>
      </c>
      <c r="G22" s="183" t="s">
        <v>177</v>
      </c>
      <c r="H22" s="183" t="s">
        <v>178</v>
      </c>
      <c r="I22" s="183" t="s">
        <v>179</v>
      </c>
      <c r="J22" s="183" t="s">
        <v>180</v>
      </c>
      <c r="K22" s="249" t="s">
        <v>203</v>
      </c>
      <c r="L22" s="249"/>
    </row>
    <row r="23" spans="2:13" s="67" customFormat="1" x14ac:dyDescent="0.35">
      <c r="B23" s="184" t="s">
        <v>7</v>
      </c>
      <c r="C23" s="141" t="str">
        <f>IF('Final financial statement'!C23=0,"",'Final financial statement'!C23)</f>
        <v>Kibbutzim College of Education, Technology and Arts</v>
      </c>
      <c r="D23" s="141" t="str">
        <f>IF('Final financial statement'!D23=0,"",'Final financial statement'!D23)</f>
        <v>Israel</v>
      </c>
      <c r="E23" s="66" t="str">
        <f>IF('Final financial statement'!E23=0,"",'Final financial statement'!E23)</f>
        <v>Partner Countries</v>
      </c>
      <c r="F23" s="123">
        <f>'Final financial statement'!F23</f>
        <v>72508</v>
      </c>
      <c r="G23" s="123">
        <f>'Final financial statement'!G23</f>
        <v>16295</v>
      </c>
      <c r="H23" s="123">
        <f>'Final financial statement'!H23</f>
        <v>40020</v>
      </c>
      <c r="I23" s="123">
        <f>'Final financial statement'!I23</f>
        <v>11518.54</v>
      </c>
      <c r="J23" s="123">
        <f>'Final financial statement'!J23</f>
        <v>17557.690000000002</v>
      </c>
      <c r="K23" s="238">
        <f>'Final financial statement'!K23</f>
        <v>157899.23000000001</v>
      </c>
      <c r="L23" s="238"/>
    </row>
    <row r="24" spans="2:13" s="67" customFormat="1" x14ac:dyDescent="0.35">
      <c r="B24" s="184" t="s">
        <v>8</v>
      </c>
      <c r="C24" s="141" t="str">
        <f>IF('Final financial statement'!C24=0,"",'Final financial statement'!C24)</f>
        <v>The MOFET Institute</v>
      </c>
      <c r="D24" s="141" t="str">
        <f>IF('Final financial statement'!D24=0,"",'Final financial statement'!D24)</f>
        <v>Israel</v>
      </c>
      <c r="E24" s="66" t="str">
        <f>IF('Final financial statement'!E24=0,"",'Final financial statement'!E24)</f>
        <v>Partner Countries</v>
      </c>
      <c r="F24" s="123">
        <f>'Final financial statement'!F24</f>
        <v>61512</v>
      </c>
      <c r="G24" s="123">
        <f>'Final financial statement'!G24</f>
        <v>7195</v>
      </c>
      <c r="H24" s="123">
        <f>'Final financial statement'!H24</f>
        <v>16800</v>
      </c>
      <c r="I24" s="123">
        <f>'Final financial statement'!I24</f>
        <v>0</v>
      </c>
      <c r="J24" s="123">
        <f>'Final financial statement'!J24</f>
        <v>20180.219999999998</v>
      </c>
      <c r="K24" s="238">
        <f>'Final financial statement'!K24</f>
        <v>105687.22</v>
      </c>
      <c r="L24" s="238"/>
    </row>
    <row r="25" spans="2:13" s="67" customFormat="1" x14ac:dyDescent="0.35">
      <c r="B25" s="184" t="s">
        <v>9</v>
      </c>
      <c r="C25" s="141" t="str">
        <f>IF('Final financial statement'!C25=0,"",'Final financial statement'!C25)</f>
        <v>Beit Berl College</v>
      </c>
      <c r="D25" s="141" t="str">
        <f>IF('Final financial statement'!D25=0,"",'Final financial statement'!D25)</f>
        <v>Israel</v>
      </c>
      <c r="E25" s="66" t="str">
        <f>IF('Final financial statement'!E25=0,"",'Final financial statement'!E25)</f>
        <v>Partner Countries</v>
      </c>
      <c r="F25" s="123">
        <f>'Final financial statement'!F25</f>
        <v>45558</v>
      </c>
      <c r="G25" s="123">
        <f>'Final financial statement'!G25</f>
        <v>13115</v>
      </c>
      <c r="H25" s="123">
        <f>'Final financial statement'!H25</f>
        <v>26280</v>
      </c>
      <c r="I25" s="123">
        <f>'Final financial statement'!I25</f>
        <v>5460.15</v>
      </c>
      <c r="J25" s="123">
        <f>'Final financial statement'!J25</f>
        <v>1633.76</v>
      </c>
      <c r="K25" s="238">
        <f>'Final financial statement'!K25</f>
        <v>92046.909999999989</v>
      </c>
      <c r="L25" s="238"/>
    </row>
    <row r="26" spans="2:13" s="67" customFormat="1" x14ac:dyDescent="0.35">
      <c r="B26" s="184" t="s">
        <v>10</v>
      </c>
      <c r="C26" s="141" t="str">
        <f>IF('Final financial statement'!C26=0,"",'Final financial statement'!C26)</f>
        <v>Kaye Academic College of Education</v>
      </c>
      <c r="D26" s="141" t="str">
        <f>IF('Final financial statement'!D26=0,"",'Final financial statement'!D26)</f>
        <v>Israel</v>
      </c>
      <c r="E26" s="66" t="str">
        <f>IF('Final financial statement'!E26=0,"",'Final financial statement'!E26)</f>
        <v>Partner Countries</v>
      </c>
      <c r="F26" s="123">
        <f>'Final financial statement'!F26</f>
        <v>44952</v>
      </c>
      <c r="G26" s="123">
        <f>'Final financial statement'!G26</f>
        <v>14875</v>
      </c>
      <c r="H26" s="123">
        <f>'Final financial statement'!H26</f>
        <v>25785</v>
      </c>
      <c r="I26" s="123">
        <f>'Final financial statement'!I26</f>
        <v>9243</v>
      </c>
      <c r="J26" s="123">
        <f>'Final financial statement'!J26</f>
        <v>9264.34</v>
      </c>
      <c r="K26" s="238">
        <f>'Final financial statement'!K26</f>
        <v>104119.34</v>
      </c>
      <c r="L26" s="238"/>
    </row>
    <row r="27" spans="2:13" s="67" customFormat="1" x14ac:dyDescent="0.35">
      <c r="B27" s="184" t="s">
        <v>11</v>
      </c>
      <c r="C27" s="141" t="str">
        <f>IF('Final financial statement'!C27=0,"",'Final financial statement'!C27)</f>
        <v>University of Bucharest</v>
      </c>
      <c r="D27" s="141" t="str">
        <f>IF('Final financial statement'!D27=0,"",'Final financial statement'!D27)</f>
        <v>Romania</v>
      </c>
      <c r="E27" s="66" t="str">
        <f>IF('Final financial statement'!E27=0,"",'Final financial statement'!E27)</f>
        <v>Programme Countries</v>
      </c>
      <c r="F27" s="123">
        <f>'Final financial statement'!F27</f>
        <v>34897</v>
      </c>
      <c r="G27" s="123">
        <f>'Final financial statement'!G27</f>
        <v>4570</v>
      </c>
      <c r="H27" s="123">
        <f>'Final financial statement'!H27</f>
        <v>9840</v>
      </c>
      <c r="I27" s="123">
        <f>'Final financial statement'!I27</f>
        <v>0</v>
      </c>
      <c r="J27" s="123">
        <f>'Final financial statement'!J27</f>
        <v>0</v>
      </c>
      <c r="K27" s="238">
        <f>'Final financial statement'!K27</f>
        <v>49307</v>
      </c>
      <c r="L27" s="238"/>
    </row>
    <row r="28" spans="2:13" s="67" customFormat="1" x14ac:dyDescent="0.35">
      <c r="B28" s="184" t="s">
        <v>12</v>
      </c>
      <c r="C28" s="141" t="str">
        <f>IF('Final financial statement'!C28=0,"",'Final financial statement'!C28)</f>
        <v>The University of Exeter</v>
      </c>
      <c r="D28" s="141" t="str">
        <f>IF('Final financial statement'!D28=0,"",'Final financial statement'!D28)</f>
        <v>United Kingdom</v>
      </c>
      <c r="E28" s="66" t="str">
        <f>IF('Final financial statement'!E28=0,"",'Final financial statement'!E28)</f>
        <v>Programme Countries</v>
      </c>
      <c r="F28" s="123">
        <f>'Final financial statement'!F28</f>
        <v>37306</v>
      </c>
      <c r="G28" s="123">
        <f>'Final financial statement'!G28</f>
        <v>6760</v>
      </c>
      <c r="H28" s="123">
        <f>'Final financial statement'!H28</f>
        <v>10920</v>
      </c>
      <c r="I28" s="123">
        <f>'Final financial statement'!I28</f>
        <v>0</v>
      </c>
      <c r="J28" s="123">
        <f>'Final financial statement'!J28</f>
        <v>0</v>
      </c>
      <c r="K28" s="238">
        <f>'Final financial statement'!K28</f>
        <v>54986</v>
      </c>
      <c r="L28" s="238"/>
    </row>
    <row r="29" spans="2:13" s="67" customFormat="1" x14ac:dyDescent="0.35">
      <c r="B29" s="184" t="s">
        <v>13</v>
      </c>
      <c r="C29" s="141" t="str">
        <f>IF('Final financial statement'!C29=0,"",'Final financial statement'!C29)</f>
        <v>Tallinn University</v>
      </c>
      <c r="D29" s="141" t="str">
        <f>IF('Final financial statement'!D29=0,"",'Final financial statement'!D29)</f>
        <v>Estonia</v>
      </c>
      <c r="E29" s="66" t="str">
        <f>IF('Final financial statement'!E29=0,"",'Final financial statement'!E29)</f>
        <v>Programme Countries</v>
      </c>
      <c r="F29" s="123">
        <f>'Final financial statement'!F29</f>
        <v>37887</v>
      </c>
      <c r="G29" s="123">
        <f>'Final financial statement'!G29</f>
        <v>8710</v>
      </c>
      <c r="H29" s="123">
        <f>'Final financial statement'!H29</f>
        <v>14240</v>
      </c>
      <c r="I29" s="123">
        <f>'Final financial statement'!I29</f>
        <v>0</v>
      </c>
      <c r="J29" s="123">
        <f>'Final financial statement'!J29</f>
        <v>0</v>
      </c>
      <c r="K29" s="238">
        <f>'Final financial statement'!K29</f>
        <v>60837</v>
      </c>
      <c r="L29" s="238"/>
    </row>
    <row r="30" spans="2:13" s="67" customFormat="1" x14ac:dyDescent="0.35">
      <c r="B30" s="184" t="s">
        <v>14</v>
      </c>
      <c r="C30" s="141" t="str">
        <f>IF('Final financial statement'!C30=0,"",'Final financial statement'!C30)</f>
        <v>Gordon Academic College of Education</v>
      </c>
      <c r="D30" s="141" t="str">
        <f>IF('Final financial statement'!D30=0,"",'Final financial statement'!D30)</f>
        <v>Israel</v>
      </c>
      <c r="E30" s="66" t="str">
        <f>IF('Final financial statement'!E30=0,"",'Final financial statement'!E30)</f>
        <v>Partner Countries</v>
      </c>
      <c r="F30" s="123">
        <f>'Final financial statement'!F30</f>
        <v>17966</v>
      </c>
      <c r="G30" s="123">
        <f>'Final financial statement'!G30</f>
        <v>4830</v>
      </c>
      <c r="H30" s="123">
        <f>'Final financial statement'!H30</f>
        <v>12600</v>
      </c>
      <c r="I30" s="123">
        <f>'Final financial statement'!I30</f>
        <v>5266.5400000000009</v>
      </c>
      <c r="J30" s="123">
        <f>'Final financial statement'!J30</f>
        <v>663.15</v>
      </c>
      <c r="K30" s="238">
        <f>'Final financial statement'!K30</f>
        <v>41325.69</v>
      </c>
      <c r="L30" s="238"/>
    </row>
    <row r="31" spans="2:13" s="67" customFormat="1" x14ac:dyDescent="0.35">
      <c r="B31" s="184" t="s">
        <v>15</v>
      </c>
      <c r="C31" s="141" t="str">
        <f>IF('Final financial statement'!C31=0,"",'Final financial statement'!C31)</f>
        <v>The College of Sakhnin</v>
      </c>
      <c r="D31" s="141" t="str">
        <f>IF('Final financial statement'!D31=0,"",'Final financial statement'!D31)</f>
        <v>Israel</v>
      </c>
      <c r="E31" s="66" t="str">
        <f>IF('Final financial statement'!E31=0,"",'Final financial statement'!E31)</f>
        <v>Partner Countries</v>
      </c>
      <c r="F31" s="123">
        <f>'Final financial statement'!F31</f>
        <v>18698</v>
      </c>
      <c r="G31" s="123">
        <f>'Final financial statement'!G31</f>
        <v>11915</v>
      </c>
      <c r="H31" s="123">
        <f>'Final financial statement'!H31</f>
        <v>15250</v>
      </c>
      <c r="I31" s="123">
        <f>'Final financial statement'!I31</f>
        <v>5491.47</v>
      </c>
      <c r="J31" s="123">
        <f>'Final financial statement'!J31</f>
        <v>2963.84</v>
      </c>
      <c r="K31" s="238">
        <f>'Final financial statement'!K31</f>
        <v>54318.31</v>
      </c>
      <c r="L31" s="238"/>
    </row>
    <row r="32" spans="2:13" s="67" customFormat="1" x14ac:dyDescent="0.35">
      <c r="B32" s="184" t="s">
        <v>16</v>
      </c>
      <c r="C32" s="141" t="str">
        <f>IF('Final financial statement'!C32=0,"",'Final financial statement'!C32)</f>
        <v>Talpiot Academic College</v>
      </c>
      <c r="D32" s="141" t="str">
        <f>IF('Final financial statement'!D32=0,"",'Final financial statement'!D32)</f>
        <v>Israel</v>
      </c>
      <c r="E32" s="66" t="str">
        <f>IF('Final financial statement'!E32=0,"",'Final financial statement'!E32)</f>
        <v>Partner Countries</v>
      </c>
      <c r="F32" s="123">
        <f>'Final financial statement'!F32</f>
        <v>17986</v>
      </c>
      <c r="G32" s="123">
        <f>'Final financial statement'!G32</f>
        <v>5360</v>
      </c>
      <c r="H32" s="123">
        <f>'Final financial statement'!H32</f>
        <v>23280</v>
      </c>
      <c r="I32" s="123">
        <f>'Final financial statement'!I32</f>
        <v>5593.82</v>
      </c>
      <c r="J32" s="123">
        <f>'Final financial statement'!J32</f>
        <v>3394.0299999999993</v>
      </c>
      <c r="K32" s="238">
        <f>'Final financial statement'!K32</f>
        <v>55613.85</v>
      </c>
      <c r="L32" s="238"/>
    </row>
    <row r="33" spans="2:12" s="67" customFormat="1" x14ac:dyDescent="0.35">
      <c r="B33" s="184" t="s">
        <v>17</v>
      </c>
      <c r="C33" s="141" t="str">
        <f>IF('Final financial statement'!C33=0,"",'Final financial statement'!C33)</f>
        <v>The University of Salzburg</v>
      </c>
      <c r="D33" s="141" t="str">
        <f>IF('Final financial statement'!D33=0,"",'Final financial statement'!D33)</f>
        <v>Austria</v>
      </c>
      <c r="E33" s="66" t="str">
        <f>IF('Final financial statement'!E33=0,"",'Final financial statement'!E33)</f>
        <v>Programme Countries</v>
      </c>
      <c r="F33" s="123">
        <f>'Final financial statement'!F33</f>
        <v>35514</v>
      </c>
      <c r="G33" s="123">
        <f>'Final financial statement'!G33</f>
        <v>4255</v>
      </c>
      <c r="H33" s="123">
        <f>'Final financial statement'!H33</f>
        <v>9000</v>
      </c>
      <c r="I33" s="123">
        <f>'Final financial statement'!I33</f>
        <v>0</v>
      </c>
      <c r="J33" s="123">
        <f>'Final financial statement'!J33</f>
        <v>0</v>
      </c>
      <c r="K33" s="238">
        <f>'Final financial statement'!K33</f>
        <v>48769</v>
      </c>
      <c r="L33" s="238"/>
    </row>
    <row r="34" spans="2:12" s="67" customFormat="1" x14ac:dyDescent="0.35">
      <c r="B34" s="184" t="s">
        <v>18</v>
      </c>
      <c r="C34" s="141" t="str">
        <f>IF('Final financial statement'!C34=0,"",'Final financial statement'!C34)</f>
        <v/>
      </c>
      <c r="D34" s="141" t="str">
        <f>IF('Final financial statement'!D34=0,"",'Final financial statement'!D34)</f>
        <v/>
      </c>
      <c r="E34" s="66" t="str">
        <f>IF('Final financial statement'!E34=0,"",'Final financial statement'!E34)</f>
        <v/>
      </c>
      <c r="F34" s="123">
        <f>'Final financial statement'!F34</f>
        <v>0</v>
      </c>
      <c r="G34" s="123">
        <f>'Final financial statement'!G34</f>
        <v>0</v>
      </c>
      <c r="H34" s="123">
        <f>'Final financial statement'!H34</f>
        <v>0</v>
      </c>
      <c r="I34" s="123">
        <f>'Final financial statement'!I34</f>
        <v>0</v>
      </c>
      <c r="J34" s="123">
        <f>'Final financial statement'!J34</f>
        <v>0</v>
      </c>
      <c r="K34" s="238">
        <f>'Final financial statement'!K34</f>
        <v>0</v>
      </c>
      <c r="L34" s="238"/>
    </row>
    <row r="35" spans="2:12" s="67" customFormat="1" x14ac:dyDescent="0.35">
      <c r="B35" s="184" t="s">
        <v>149</v>
      </c>
      <c r="C35" s="141" t="str">
        <f>IF('Final financial statement'!C35=0,"",'Final financial statement'!C35)</f>
        <v/>
      </c>
      <c r="D35" s="141" t="str">
        <f>IF('Final financial statement'!D35=0,"",'Final financial statement'!D35)</f>
        <v/>
      </c>
      <c r="E35" s="66" t="str">
        <f>IF('Final financial statement'!E35=0,"",'Final financial statement'!E35)</f>
        <v/>
      </c>
      <c r="F35" s="123">
        <f>'Final financial statement'!F35</f>
        <v>0</v>
      </c>
      <c r="G35" s="123">
        <f>'Final financial statement'!G35</f>
        <v>0</v>
      </c>
      <c r="H35" s="123">
        <f>'Final financial statement'!H35</f>
        <v>0</v>
      </c>
      <c r="I35" s="123">
        <f>'Final financial statement'!I35</f>
        <v>0</v>
      </c>
      <c r="J35" s="123">
        <f>'Final financial statement'!J35</f>
        <v>0</v>
      </c>
      <c r="K35" s="238">
        <f>'Final financial statement'!K35</f>
        <v>0</v>
      </c>
      <c r="L35" s="238"/>
    </row>
    <row r="36" spans="2:12" s="67" customFormat="1" x14ac:dyDescent="0.35">
      <c r="B36" s="184" t="s">
        <v>19</v>
      </c>
      <c r="C36" s="141" t="str">
        <f>IF('Final financial statement'!C36=0,"",'Final financial statement'!C36)</f>
        <v/>
      </c>
      <c r="D36" s="141" t="str">
        <f>IF('Final financial statement'!D36=0,"",'Final financial statement'!D36)</f>
        <v/>
      </c>
      <c r="E36" s="66" t="str">
        <f>IF('Final financial statement'!E36=0,"",'Final financial statement'!E36)</f>
        <v/>
      </c>
      <c r="F36" s="123">
        <f>'Final financial statement'!F36</f>
        <v>0</v>
      </c>
      <c r="G36" s="123">
        <f>'Final financial statement'!G36</f>
        <v>0</v>
      </c>
      <c r="H36" s="123">
        <f>'Final financial statement'!H36</f>
        <v>0</v>
      </c>
      <c r="I36" s="123">
        <f>'Final financial statement'!I36</f>
        <v>0</v>
      </c>
      <c r="J36" s="123">
        <f>'Final financial statement'!J36</f>
        <v>0</v>
      </c>
      <c r="K36" s="238">
        <f>'Final financial statement'!K36</f>
        <v>0</v>
      </c>
      <c r="L36" s="238"/>
    </row>
    <row r="37" spans="2:12" s="67" customFormat="1" x14ac:dyDescent="0.35">
      <c r="B37" s="184" t="s">
        <v>20</v>
      </c>
      <c r="C37" s="141" t="str">
        <f>IF('Final financial statement'!C37=0,"",'Final financial statement'!C37)</f>
        <v/>
      </c>
      <c r="D37" s="141" t="str">
        <f>IF('Final financial statement'!D37=0,"",'Final financial statement'!D37)</f>
        <v/>
      </c>
      <c r="E37" s="66" t="str">
        <f>IF('Final financial statement'!E37=0,"",'Final financial statement'!E37)</f>
        <v/>
      </c>
      <c r="F37" s="123">
        <f>'Final financial statement'!F37</f>
        <v>0</v>
      </c>
      <c r="G37" s="123">
        <f>'Final financial statement'!G37</f>
        <v>0</v>
      </c>
      <c r="H37" s="123">
        <f>'Final financial statement'!H37</f>
        <v>0</v>
      </c>
      <c r="I37" s="123">
        <f>'Final financial statement'!I37</f>
        <v>0</v>
      </c>
      <c r="J37" s="123">
        <f>'Final financial statement'!J37</f>
        <v>0</v>
      </c>
      <c r="K37" s="238">
        <f>'Final financial statement'!K37</f>
        <v>0</v>
      </c>
      <c r="L37" s="238"/>
    </row>
    <row r="38" spans="2:12" s="67" customFormat="1" x14ac:dyDescent="0.35">
      <c r="B38" s="184" t="s">
        <v>21</v>
      </c>
      <c r="C38" s="141" t="str">
        <f>IF('Final financial statement'!C38=0,"",'Final financial statement'!C38)</f>
        <v/>
      </c>
      <c r="D38" s="141" t="str">
        <f>IF('Final financial statement'!D38=0,"",'Final financial statement'!D38)</f>
        <v/>
      </c>
      <c r="E38" s="66" t="str">
        <f>IF('Final financial statement'!E38=0,"",'Final financial statement'!E38)</f>
        <v/>
      </c>
      <c r="F38" s="123">
        <f>'Final financial statement'!F38</f>
        <v>0</v>
      </c>
      <c r="G38" s="123">
        <f>'Final financial statement'!G38</f>
        <v>0</v>
      </c>
      <c r="H38" s="123">
        <f>'Final financial statement'!H38</f>
        <v>0</v>
      </c>
      <c r="I38" s="123">
        <f>'Final financial statement'!I38</f>
        <v>0</v>
      </c>
      <c r="J38" s="123">
        <f>'Final financial statement'!J38</f>
        <v>0</v>
      </c>
      <c r="K38" s="238">
        <f>'Final financial statement'!K38</f>
        <v>0</v>
      </c>
      <c r="L38" s="238"/>
    </row>
    <row r="39" spans="2:12" s="67" customFormat="1" x14ac:dyDescent="0.35">
      <c r="B39" s="184" t="s">
        <v>22</v>
      </c>
      <c r="C39" s="141" t="str">
        <f>IF('Final financial statement'!C39=0,"",'Final financial statement'!C39)</f>
        <v/>
      </c>
      <c r="D39" s="141" t="str">
        <f>IF('Final financial statement'!D39=0,"",'Final financial statement'!D39)</f>
        <v/>
      </c>
      <c r="E39" s="66" t="str">
        <f>IF('Final financial statement'!E39=0,"",'Final financial statement'!E39)</f>
        <v/>
      </c>
      <c r="F39" s="123">
        <f>'Final financial statement'!F39</f>
        <v>0</v>
      </c>
      <c r="G39" s="123">
        <f>'Final financial statement'!G39</f>
        <v>0</v>
      </c>
      <c r="H39" s="123">
        <f>'Final financial statement'!H39</f>
        <v>0</v>
      </c>
      <c r="I39" s="123">
        <f>'Final financial statement'!I39</f>
        <v>0</v>
      </c>
      <c r="J39" s="123">
        <f>'Final financial statement'!J39</f>
        <v>0</v>
      </c>
      <c r="K39" s="238">
        <f>'Final financial statement'!K39</f>
        <v>0</v>
      </c>
      <c r="L39" s="238"/>
    </row>
    <row r="40" spans="2:12" s="67" customFormat="1" x14ac:dyDescent="0.35">
      <c r="B40" s="184" t="s">
        <v>23</v>
      </c>
      <c r="C40" s="141" t="str">
        <f>IF('Final financial statement'!C40=0,"",'Final financial statement'!C40)</f>
        <v/>
      </c>
      <c r="D40" s="141" t="str">
        <f>IF('Final financial statement'!D40=0,"",'Final financial statement'!D40)</f>
        <v/>
      </c>
      <c r="E40" s="66" t="str">
        <f>IF('Final financial statement'!E40=0,"",'Final financial statement'!E40)</f>
        <v/>
      </c>
      <c r="F40" s="123">
        <f>'Final financial statement'!F40</f>
        <v>0</v>
      </c>
      <c r="G40" s="123">
        <f>'Final financial statement'!G40</f>
        <v>0</v>
      </c>
      <c r="H40" s="123">
        <f>'Final financial statement'!H40</f>
        <v>0</v>
      </c>
      <c r="I40" s="123">
        <f>'Final financial statement'!I40</f>
        <v>0</v>
      </c>
      <c r="J40" s="123">
        <f>'Final financial statement'!J40</f>
        <v>0</v>
      </c>
      <c r="K40" s="238">
        <f>'Final financial statement'!K40</f>
        <v>0</v>
      </c>
      <c r="L40" s="238"/>
    </row>
    <row r="41" spans="2:12" s="67" customFormat="1" x14ac:dyDescent="0.35">
      <c r="B41" s="184" t="s">
        <v>24</v>
      </c>
      <c r="C41" s="141" t="str">
        <f>IF('Final financial statement'!C41=0,"",'Final financial statement'!C41)</f>
        <v/>
      </c>
      <c r="D41" s="141" t="str">
        <f>IF('Final financial statement'!D41=0,"",'Final financial statement'!D41)</f>
        <v/>
      </c>
      <c r="E41" s="66" t="str">
        <f>IF('Final financial statement'!E41=0,"",'Final financial statement'!E41)</f>
        <v/>
      </c>
      <c r="F41" s="123">
        <f>'Final financial statement'!F41</f>
        <v>0</v>
      </c>
      <c r="G41" s="123">
        <f>'Final financial statement'!G41</f>
        <v>0</v>
      </c>
      <c r="H41" s="123">
        <f>'Final financial statement'!H41</f>
        <v>0</v>
      </c>
      <c r="I41" s="123">
        <f>'Final financial statement'!I41</f>
        <v>0</v>
      </c>
      <c r="J41" s="123">
        <f>'Final financial statement'!J41</f>
        <v>0</v>
      </c>
      <c r="K41" s="238">
        <f>'Final financial statement'!K41</f>
        <v>0</v>
      </c>
      <c r="L41" s="238"/>
    </row>
    <row r="42" spans="2:12" s="67" customFormat="1" x14ac:dyDescent="0.35">
      <c r="B42" s="184" t="s">
        <v>25</v>
      </c>
      <c r="C42" s="141" t="str">
        <f>IF('Final financial statement'!C42=0,"",'Final financial statement'!C42)</f>
        <v/>
      </c>
      <c r="D42" s="141" t="str">
        <f>IF('Final financial statement'!D42=0,"",'Final financial statement'!D42)</f>
        <v/>
      </c>
      <c r="E42" s="66" t="str">
        <f>IF('Final financial statement'!E42=0,"",'Final financial statement'!E42)</f>
        <v/>
      </c>
      <c r="F42" s="123">
        <f>'Final financial statement'!F42</f>
        <v>0</v>
      </c>
      <c r="G42" s="123">
        <f>'Final financial statement'!G42</f>
        <v>0</v>
      </c>
      <c r="H42" s="123">
        <f>'Final financial statement'!H42</f>
        <v>0</v>
      </c>
      <c r="I42" s="123">
        <f>'Final financial statement'!I42</f>
        <v>0</v>
      </c>
      <c r="J42" s="123">
        <f>'Final financial statement'!J42</f>
        <v>0</v>
      </c>
      <c r="K42" s="238">
        <f>'Final financial statement'!K42</f>
        <v>0</v>
      </c>
      <c r="L42" s="238"/>
    </row>
    <row r="43" spans="2:12" s="67" customFormat="1" x14ac:dyDescent="0.35">
      <c r="B43" s="184" t="s">
        <v>109</v>
      </c>
      <c r="C43" s="141" t="str">
        <f>IF('Final financial statement'!C43=0,"",'Final financial statement'!C43)</f>
        <v/>
      </c>
      <c r="D43" s="141" t="str">
        <f>IF('Final financial statement'!D43=0,"",'Final financial statement'!D43)</f>
        <v/>
      </c>
      <c r="E43" s="66" t="str">
        <f>IF('Final financial statement'!E43=0,"",'Final financial statement'!E43)</f>
        <v/>
      </c>
      <c r="F43" s="123">
        <f>'Final financial statement'!F43</f>
        <v>0</v>
      </c>
      <c r="G43" s="123">
        <f>'Final financial statement'!G43</f>
        <v>0</v>
      </c>
      <c r="H43" s="123">
        <f>'Final financial statement'!H43</f>
        <v>0</v>
      </c>
      <c r="I43" s="123">
        <f>'Final financial statement'!I43</f>
        <v>0</v>
      </c>
      <c r="J43" s="123">
        <f>'Final financial statement'!J43</f>
        <v>0</v>
      </c>
      <c r="K43" s="238">
        <f>'Final financial statement'!K43</f>
        <v>0</v>
      </c>
      <c r="L43" s="238"/>
    </row>
    <row r="44" spans="2:12" s="67" customFormat="1" x14ac:dyDescent="0.35">
      <c r="B44" s="184" t="s">
        <v>110</v>
      </c>
      <c r="C44" s="141" t="str">
        <f>IF('Final financial statement'!C44=0,"",'Final financial statement'!C44)</f>
        <v/>
      </c>
      <c r="D44" s="141" t="str">
        <f>IF('Final financial statement'!D44=0,"",'Final financial statement'!D44)</f>
        <v/>
      </c>
      <c r="E44" s="66" t="str">
        <f>IF('Final financial statement'!E44=0,"",'Final financial statement'!E44)</f>
        <v/>
      </c>
      <c r="F44" s="123">
        <f>'Final financial statement'!F44</f>
        <v>0</v>
      </c>
      <c r="G44" s="123">
        <f>'Final financial statement'!G44</f>
        <v>0</v>
      </c>
      <c r="H44" s="123">
        <f>'Final financial statement'!H44</f>
        <v>0</v>
      </c>
      <c r="I44" s="123">
        <f>'Final financial statement'!I44</f>
        <v>0</v>
      </c>
      <c r="J44" s="123">
        <f>'Final financial statement'!J44</f>
        <v>0</v>
      </c>
      <c r="K44" s="238">
        <f>'Final financial statement'!K44</f>
        <v>0</v>
      </c>
      <c r="L44" s="238"/>
    </row>
    <row r="45" spans="2:12" s="67" customFormat="1" x14ac:dyDescent="0.35">
      <c r="B45" s="184" t="s">
        <v>111</v>
      </c>
      <c r="C45" s="141" t="str">
        <f>IF('Final financial statement'!C45=0,"",'Final financial statement'!C45)</f>
        <v/>
      </c>
      <c r="D45" s="141" t="str">
        <f>IF('Final financial statement'!D45=0,"",'Final financial statement'!D45)</f>
        <v/>
      </c>
      <c r="E45" s="66" t="str">
        <f>IF('Final financial statement'!E45=0,"",'Final financial statement'!E45)</f>
        <v/>
      </c>
      <c r="F45" s="123">
        <f>'Final financial statement'!F45</f>
        <v>0</v>
      </c>
      <c r="G45" s="123">
        <f>'Final financial statement'!G45</f>
        <v>0</v>
      </c>
      <c r="H45" s="123">
        <f>'Final financial statement'!H45</f>
        <v>0</v>
      </c>
      <c r="I45" s="123">
        <f>'Final financial statement'!I45</f>
        <v>0</v>
      </c>
      <c r="J45" s="123">
        <f>'Final financial statement'!J45</f>
        <v>0</v>
      </c>
      <c r="K45" s="238">
        <f>'Final financial statement'!K45</f>
        <v>0</v>
      </c>
      <c r="L45" s="238"/>
    </row>
    <row r="46" spans="2:12" s="67" customFormat="1" x14ac:dyDescent="0.35">
      <c r="B46" s="184" t="s">
        <v>112</v>
      </c>
      <c r="C46" s="141" t="str">
        <f>IF('Final financial statement'!C46=0,"",'Final financial statement'!C46)</f>
        <v/>
      </c>
      <c r="D46" s="141" t="str">
        <f>IF('Final financial statement'!D46=0,"",'Final financial statement'!D46)</f>
        <v/>
      </c>
      <c r="E46" s="66" t="str">
        <f>IF('Final financial statement'!E46=0,"",'Final financial statement'!E46)</f>
        <v/>
      </c>
      <c r="F46" s="123">
        <f>'Final financial statement'!F46</f>
        <v>0</v>
      </c>
      <c r="G46" s="123">
        <f>'Final financial statement'!G46</f>
        <v>0</v>
      </c>
      <c r="H46" s="123">
        <f>'Final financial statement'!H46</f>
        <v>0</v>
      </c>
      <c r="I46" s="123">
        <f>'Final financial statement'!I46</f>
        <v>0</v>
      </c>
      <c r="J46" s="123">
        <f>'Final financial statement'!J46</f>
        <v>0</v>
      </c>
      <c r="K46" s="238">
        <f>'Final financial statement'!K46</f>
        <v>0</v>
      </c>
      <c r="L46" s="238"/>
    </row>
    <row r="47" spans="2:12" s="67" customFormat="1" x14ac:dyDescent="0.35">
      <c r="B47" s="184" t="s">
        <v>113</v>
      </c>
      <c r="C47" s="141" t="str">
        <f>IF('Final financial statement'!C47=0,"",'Final financial statement'!C47)</f>
        <v/>
      </c>
      <c r="D47" s="141" t="str">
        <f>IF('Final financial statement'!D47=0,"",'Final financial statement'!D47)</f>
        <v/>
      </c>
      <c r="E47" s="66" t="str">
        <f>IF('Final financial statement'!E47=0,"",'Final financial statement'!E47)</f>
        <v/>
      </c>
      <c r="F47" s="123">
        <f>'Final financial statement'!F47</f>
        <v>0</v>
      </c>
      <c r="G47" s="123">
        <f>'Final financial statement'!G47</f>
        <v>0</v>
      </c>
      <c r="H47" s="123">
        <f>'Final financial statement'!H47</f>
        <v>0</v>
      </c>
      <c r="I47" s="123">
        <f>'Final financial statement'!I47</f>
        <v>0</v>
      </c>
      <c r="J47" s="123">
        <f>'Final financial statement'!J47</f>
        <v>0</v>
      </c>
      <c r="K47" s="238">
        <f>'Final financial statement'!K47</f>
        <v>0</v>
      </c>
      <c r="L47" s="238"/>
    </row>
    <row r="48" spans="2:12" s="67" customFormat="1" x14ac:dyDescent="0.35">
      <c r="B48" s="184" t="s">
        <v>114</v>
      </c>
      <c r="C48" s="141" t="str">
        <f>IF('Final financial statement'!C48=0,"",'Final financial statement'!C48)</f>
        <v/>
      </c>
      <c r="D48" s="141" t="str">
        <f>IF('Final financial statement'!D48=0,"",'Final financial statement'!D48)</f>
        <v/>
      </c>
      <c r="E48" s="66" t="str">
        <f>IF('Final financial statement'!E48=0,"",'Final financial statement'!E48)</f>
        <v/>
      </c>
      <c r="F48" s="123">
        <f>'Final financial statement'!F48</f>
        <v>0</v>
      </c>
      <c r="G48" s="123">
        <f>'Final financial statement'!G48</f>
        <v>0</v>
      </c>
      <c r="H48" s="123">
        <f>'Final financial statement'!H48</f>
        <v>0</v>
      </c>
      <c r="I48" s="123">
        <f>'Final financial statement'!I48</f>
        <v>0</v>
      </c>
      <c r="J48" s="123">
        <f>'Final financial statement'!J48</f>
        <v>0</v>
      </c>
      <c r="K48" s="238">
        <f>'Final financial statement'!K48</f>
        <v>0</v>
      </c>
      <c r="L48" s="238"/>
    </row>
    <row r="49" spans="2:12" s="67" customFormat="1" x14ac:dyDescent="0.35">
      <c r="B49" s="184" t="s">
        <v>115</v>
      </c>
      <c r="C49" s="141" t="str">
        <f>IF('Final financial statement'!C49=0,"",'Final financial statement'!C49)</f>
        <v/>
      </c>
      <c r="D49" s="141" t="str">
        <f>IF('Final financial statement'!D49=0,"",'Final financial statement'!D49)</f>
        <v/>
      </c>
      <c r="E49" s="66" t="str">
        <f>IF('Final financial statement'!E49=0,"",'Final financial statement'!E49)</f>
        <v/>
      </c>
      <c r="F49" s="123">
        <f>'Final financial statement'!F49</f>
        <v>0</v>
      </c>
      <c r="G49" s="123">
        <f>'Final financial statement'!G49</f>
        <v>0</v>
      </c>
      <c r="H49" s="123">
        <f>'Final financial statement'!H49</f>
        <v>0</v>
      </c>
      <c r="I49" s="123">
        <f>'Final financial statement'!I49</f>
        <v>0</v>
      </c>
      <c r="J49" s="123">
        <f>'Final financial statement'!J49</f>
        <v>0</v>
      </c>
      <c r="K49" s="238">
        <f>'Final financial statement'!K49</f>
        <v>0</v>
      </c>
      <c r="L49" s="238"/>
    </row>
    <row r="50" spans="2:12" s="67" customFormat="1" x14ac:dyDescent="0.35">
      <c r="B50" s="184" t="s">
        <v>116</v>
      </c>
      <c r="C50" s="141" t="str">
        <f>IF('Final financial statement'!C50=0,"",'Final financial statement'!C50)</f>
        <v/>
      </c>
      <c r="D50" s="141" t="str">
        <f>IF('Final financial statement'!D50=0,"",'Final financial statement'!D50)</f>
        <v/>
      </c>
      <c r="E50" s="66" t="str">
        <f>IF('Final financial statement'!E50=0,"",'Final financial statement'!E50)</f>
        <v/>
      </c>
      <c r="F50" s="123">
        <f>'Final financial statement'!F50</f>
        <v>0</v>
      </c>
      <c r="G50" s="123">
        <f>'Final financial statement'!G50</f>
        <v>0</v>
      </c>
      <c r="H50" s="123">
        <f>'Final financial statement'!H50</f>
        <v>0</v>
      </c>
      <c r="I50" s="123">
        <f>'Final financial statement'!I50</f>
        <v>0</v>
      </c>
      <c r="J50" s="123">
        <f>'Final financial statement'!J50</f>
        <v>0</v>
      </c>
      <c r="K50" s="238">
        <f>'Final financial statement'!K50</f>
        <v>0</v>
      </c>
      <c r="L50" s="238"/>
    </row>
    <row r="51" spans="2:12" s="67" customFormat="1" x14ac:dyDescent="0.35">
      <c r="B51" s="184" t="s">
        <v>117</v>
      </c>
      <c r="C51" s="141" t="str">
        <f>IF('Final financial statement'!C51=0,"",'Final financial statement'!C51)</f>
        <v/>
      </c>
      <c r="D51" s="141" t="str">
        <f>IF('Final financial statement'!D51=0,"",'Final financial statement'!D51)</f>
        <v/>
      </c>
      <c r="E51" s="66" t="str">
        <f>IF('Final financial statement'!E51=0,"",'Final financial statement'!E51)</f>
        <v/>
      </c>
      <c r="F51" s="123">
        <f>'Final financial statement'!F51</f>
        <v>0</v>
      </c>
      <c r="G51" s="123">
        <f>'Final financial statement'!G51</f>
        <v>0</v>
      </c>
      <c r="H51" s="123">
        <f>'Final financial statement'!H51</f>
        <v>0</v>
      </c>
      <c r="I51" s="123">
        <f>'Final financial statement'!I51</f>
        <v>0</v>
      </c>
      <c r="J51" s="123">
        <f>'Final financial statement'!J51</f>
        <v>0</v>
      </c>
      <c r="K51" s="238">
        <f>'Final financial statement'!K51</f>
        <v>0</v>
      </c>
      <c r="L51" s="238"/>
    </row>
    <row r="52" spans="2:12" s="67" customFormat="1" x14ac:dyDescent="0.35">
      <c r="B52" s="184" t="s">
        <v>118</v>
      </c>
      <c r="C52" s="141" t="str">
        <f>IF('Final financial statement'!C52=0,"",'Final financial statement'!C52)</f>
        <v/>
      </c>
      <c r="D52" s="141" t="str">
        <f>IF('Final financial statement'!D52=0,"",'Final financial statement'!D52)</f>
        <v/>
      </c>
      <c r="E52" s="66" t="str">
        <f>IF('Final financial statement'!E52=0,"",'Final financial statement'!E52)</f>
        <v/>
      </c>
      <c r="F52" s="123">
        <f>'Final financial statement'!F52</f>
        <v>0</v>
      </c>
      <c r="G52" s="123">
        <f>'Final financial statement'!G52</f>
        <v>0</v>
      </c>
      <c r="H52" s="123">
        <f>'Final financial statement'!H52</f>
        <v>0</v>
      </c>
      <c r="I52" s="123">
        <f>'Final financial statement'!I52</f>
        <v>0</v>
      </c>
      <c r="J52" s="123">
        <f>'Final financial statement'!J52</f>
        <v>0</v>
      </c>
      <c r="K52" s="238">
        <f>'Final financial statement'!K52</f>
        <v>0</v>
      </c>
      <c r="L52" s="238"/>
    </row>
    <row r="53" spans="2:12" s="67" customFormat="1" x14ac:dyDescent="0.35">
      <c r="B53" s="184" t="s">
        <v>119</v>
      </c>
      <c r="C53" s="141" t="str">
        <f>IF('Final financial statement'!C53=0,"",'Final financial statement'!C53)</f>
        <v/>
      </c>
      <c r="D53" s="141" t="str">
        <f>IF('Final financial statement'!D53=0,"",'Final financial statement'!D53)</f>
        <v/>
      </c>
      <c r="E53" s="66" t="str">
        <f>IF('Final financial statement'!E53=0,"",'Final financial statement'!E53)</f>
        <v/>
      </c>
      <c r="F53" s="123">
        <f>'Final financial statement'!F53</f>
        <v>0</v>
      </c>
      <c r="G53" s="123">
        <f>'Final financial statement'!G53</f>
        <v>0</v>
      </c>
      <c r="H53" s="123">
        <f>'Final financial statement'!H53</f>
        <v>0</v>
      </c>
      <c r="I53" s="123">
        <f>'Final financial statement'!I53</f>
        <v>0</v>
      </c>
      <c r="J53" s="123">
        <f>'Final financial statement'!J53</f>
        <v>0</v>
      </c>
      <c r="K53" s="238">
        <f>'Final financial statement'!K53</f>
        <v>0</v>
      </c>
      <c r="L53" s="238"/>
    </row>
    <row r="54" spans="2:12" s="67" customFormat="1" x14ac:dyDescent="0.35">
      <c r="B54" s="184" t="s">
        <v>120</v>
      </c>
      <c r="C54" s="141" t="str">
        <f>IF('Final financial statement'!C54=0,"",'Final financial statement'!C54)</f>
        <v/>
      </c>
      <c r="D54" s="141" t="str">
        <f>IF('Final financial statement'!D54=0,"",'Final financial statement'!D54)</f>
        <v/>
      </c>
      <c r="E54" s="66" t="str">
        <f>IF('Final financial statement'!E54=0,"",'Final financial statement'!E54)</f>
        <v/>
      </c>
      <c r="F54" s="123">
        <f>'Final financial statement'!F54</f>
        <v>0</v>
      </c>
      <c r="G54" s="123">
        <f>'Final financial statement'!G54</f>
        <v>0</v>
      </c>
      <c r="H54" s="123">
        <f>'Final financial statement'!H54</f>
        <v>0</v>
      </c>
      <c r="I54" s="123">
        <f>'Final financial statement'!I54</f>
        <v>0</v>
      </c>
      <c r="J54" s="123">
        <f>'Final financial statement'!J54</f>
        <v>0</v>
      </c>
      <c r="K54" s="238">
        <f>'Final financial statement'!K54</f>
        <v>0</v>
      </c>
      <c r="L54" s="238"/>
    </row>
    <row r="55" spans="2:12" s="67" customFormat="1" x14ac:dyDescent="0.35">
      <c r="B55" s="184" t="s">
        <v>121</v>
      </c>
      <c r="C55" s="141" t="str">
        <f>IF('Final financial statement'!C55=0,"",'Final financial statement'!C55)</f>
        <v/>
      </c>
      <c r="D55" s="141" t="str">
        <f>IF('Final financial statement'!D55=0,"",'Final financial statement'!D55)</f>
        <v/>
      </c>
      <c r="E55" s="66" t="str">
        <f>IF('Final financial statement'!E55=0,"",'Final financial statement'!E55)</f>
        <v/>
      </c>
      <c r="F55" s="123">
        <f>'Final financial statement'!F55</f>
        <v>0</v>
      </c>
      <c r="G55" s="123">
        <f>'Final financial statement'!G55</f>
        <v>0</v>
      </c>
      <c r="H55" s="123">
        <f>'Final financial statement'!H55</f>
        <v>0</v>
      </c>
      <c r="I55" s="123">
        <f>'Final financial statement'!I55</f>
        <v>0</v>
      </c>
      <c r="J55" s="123">
        <f>'Final financial statement'!J55</f>
        <v>0</v>
      </c>
      <c r="K55" s="238">
        <f>'Final financial statement'!K55</f>
        <v>0</v>
      </c>
      <c r="L55" s="238"/>
    </row>
    <row r="56" spans="2:12" s="67" customFormat="1" x14ac:dyDescent="0.35">
      <c r="B56" s="184" t="s">
        <v>122</v>
      </c>
      <c r="C56" s="141" t="str">
        <f>IF('Final financial statement'!C56=0,"",'Final financial statement'!C56)</f>
        <v/>
      </c>
      <c r="D56" s="141" t="str">
        <f>IF('Final financial statement'!D56=0,"",'Final financial statement'!D56)</f>
        <v/>
      </c>
      <c r="E56" s="66" t="str">
        <f>IF('Final financial statement'!E56=0,"",'Final financial statement'!E56)</f>
        <v/>
      </c>
      <c r="F56" s="123">
        <f>'Final financial statement'!F56</f>
        <v>0</v>
      </c>
      <c r="G56" s="123">
        <f>'Final financial statement'!G56</f>
        <v>0</v>
      </c>
      <c r="H56" s="123">
        <f>'Final financial statement'!H56</f>
        <v>0</v>
      </c>
      <c r="I56" s="123">
        <f>'Final financial statement'!I56</f>
        <v>0</v>
      </c>
      <c r="J56" s="123">
        <f>'Final financial statement'!J56</f>
        <v>0</v>
      </c>
      <c r="K56" s="238">
        <f>'Final financial statement'!K56</f>
        <v>0</v>
      </c>
      <c r="L56" s="238"/>
    </row>
    <row r="57" spans="2:12" s="67" customFormat="1" x14ac:dyDescent="0.35">
      <c r="B57" s="184" t="s">
        <v>123</v>
      </c>
      <c r="C57" s="141" t="str">
        <f>IF('Final financial statement'!C57=0,"",'Final financial statement'!C57)</f>
        <v/>
      </c>
      <c r="D57" s="141" t="str">
        <f>IF('Final financial statement'!D57=0,"",'Final financial statement'!D57)</f>
        <v/>
      </c>
      <c r="E57" s="66" t="str">
        <f>IF('Final financial statement'!E57=0,"",'Final financial statement'!E57)</f>
        <v/>
      </c>
      <c r="F57" s="123">
        <f>'Final financial statement'!F57</f>
        <v>0</v>
      </c>
      <c r="G57" s="123">
        <f>'Final financial statement'!G57</f>
        <v>0</v>
      </c>
      <c r="H57" s="123">
        <f>'Final financial statement'!H57</f>
        <v>0</v>
      </c>
      <c r="I57" s="123">
        <f>'Final financial statement'!I57</f>
        <v>0</v>
      </c>
      <c r="J57" s="123">
        <f>'Final financial statement'!J57</f>
        <v>0</v>
      </c>
      <c r="K57" s="238">
        <f>'Final financial statement'!K57</f>
        <v>0</v>
      </c>
      <c r="L57" s="238"/>
    </row>
    <row r="58" spans="2:12" s="67" customFormat="1" x14ac:dyDescent="0.35">
      <c r="B58" s="184" t="s">
        <v>124</v>
      </c>
      <c r="C58" s="141" t="str">
        <f>IF('Final financial statement'!C58=0,"",'Final financial statement'!C58)</f>
        <v/>
      </c>
      <c r="D58" s="141" t="str">
        <f>IF('Final financial statement'!D58=0,"",'Final financial statement'!D58)</f>
        <v/>
      </c>
      <c r="E58" s="66" t="str">
        <f>IF('Final financial statement'!E58=0,"",'Final financial statement'!E58)</f>
        <v/>
      </c>
      <c r="F58" s="123">
        <f>'Final financial statement'!F58</f>
        <v>0</v>
      </c>
      <c r="G58" s="123">
        <f>'Final financial statement'!G58</f>
        <v>0</v>
      </c>
      <c r="H58" s="123">
        <f>'Final financial statement'!H58</f>
        <v>0</v>
      </c>
      <c r="I58" s="123">
        <f>'Final financial statement'!I58</f>
        <v>0</v>
      </c>
      <c r="J58" s="123">
        <f>'Final financial statement'!J58</f>
        <v>0</v>
      </c>
      <c r="K58" s="238">
        <f>'Final financial statement'!K58</f>
        <v>0</v>
      </c>
      <c r="L58" s="238"/>
    </row>
    <row r="59" spans="2:12" s="67" customFormat="1" x14ac:dyDescent="0.35">
      <c r="B59" s="184" t="s">
        <v>125</v>
      </c>
      <c r="C59" s="141" t="str">
        <f>IF('Final financial statement'!C59=0,"",'Final financial statement'!C59)</f>
        <v/>
      </c>
      <c r="D59" s="141" t="str">
        <f>IF('Final financial statement'!D59=0,"",'Final financial statement'!D59)</f>
        <v/>
      </c>
      <c r="E59" s="66" t="str">
        <f>IF('Final financial statement'!E59=0,"",'Final financial statement'!E59)</f>
        <v/>
      </c>
      <c r="F59" s="123">
        <f>'Final financial statement'!F59</f>
        <v>0</v>
      </c>
      <c r="G59" s="123">
        <f>'Final financial statement'!G59</f>
        <v>0</v>
      </c>
      <c r="H59" s="123">
        <f>'Final financial statement'!H59</f>
        <v>0</v>
      </c>
      <c r="I59" s="123">
        <f>'Final financial statement'!I59</f>
        <v>0</v>
      </c>
      <c r="J59" s="123">
        <f>'Final financial statement'!J59</f>
        <v>0</v>
      </c>
      <c r="K59" s="238">
        <f>'Final financial statement'!K59</f>
        <v>0</v>
      </c>
      <c r="L59" s="238"/>
    </row>
    <row r="60" spans="2:12" s="67" customFormat="1" x14ac:dyDescent="0.35">
      <c r="B60" s="184" t="s">
        <v>126</v>
      </c>
      <c r="C60" s="141" t="str">
        <f>IF('Final financial statement'!C60=0,"",'Final financial statement'!C60)</f>
        <v/>
      </c>
      <c r="D60" s="141" t="str">
        <f>IF('Final financial statement'!D60=0,"",'Final financial statement'!D60)</f>
        <v/>
      </c>
      <c r="E60" s="66" t="str">
        <f>IF('Final financial statement'!E60=0,"",'Final financial statement'!E60)</f>
        <v/>
      </c>
      <c r="F60" s="123">
        <f>'Final financial statement'!F60</f>
        <v>0</v>
      </c>
      <c r="G60" s="123">
        <f>'Final financial statement'!G60</f>
        <v>0</v>
      </c>
      <c r="H60" s="123">
        <f>'Final financial statement'!H60</f>
        <v>0</v>
      </c>
      <c r="I60" s="123">
        <f>'Final financial statement'!I60</f>
        <v>0</v>
      </c>
      <c r="J60" s="123">
        <f>'Final financial statement'!J60</f>
        <v>0</v>
      </c>
      <c r="K60" s="238">
        <f>'Final financial statement'!K60</f>
        <v>0</v>
      </c>
      <c r="L60" s="238"/>
    </row>
    <row r="61" spans="2:12" s="67" customFormat="1" x14ac:dyDescent="0.35">
      <c r="B61" s="184" t="s">
        <v>127</v>
      </c>
      <c r="C61" s="141" t="str">
        <f>IF('Final financial statement'!C61=0,"",'Final financial statement'!C61)</f>
        <v/>
      </c>
      <c r="D61" s="141" t="str">
        <f>IF('Final financial statement'!D61=0,"",'Final financial statement'!D61)</f>
        <v/>
      </c>
      <c r="E61" s="66" t="str">
        <f>IF('Final financial statement'!E61=0,"",'Final financial statement'!E61)</f>
        <v/>
      </c>
      <c r="F61" s="123">
        <f>'Final financial statement'!F61</f>
        <v>0</v>
      </c>
      <c r="G61" s="123">
        <f>'Final financial statement'!G61</f>
        <v>0</v>
      </c>
      <c r="H61" s="123">
        <f>'Final financial statement'!H61</f>
        <v>0</v>
      </c>
      <c r="I61" s="123">
        <f>'Final financial statement'!I61</f>
        <v>0</v>
      </c>
      <c r="J61" s="123">
        <f>'Final financial statement'!J61</f>
        <v>0</v>
      </c>
      <c r="K61" s="238">
        <f>'Final financial statement'!K61</f>
        <v>0</v>
      </c>
      <c r="L61" s="238"/>
    </row>
    <row r="62" spans="2:12" s="67" customFormat="1" x14ac:dyDescent="0.35">
      <c r="B62" s="184" t="s">
        <v>128</v>
      </c>
      <c r="C62" s="141" t="str">
        <f>IF('Final financial statement'!C62=0,"",'Final financial statement'!C62)</f>
        <v/>
      </c>
      <c r="D62" s="141" t="str">
        <f>IF('Final financial statement'!D62=0,"",'Final financial statement'!D62)</f>
        <v/>
      </c>
      <c r="E62" s="66" t="str">
        <f>IF('Final financial statement'!E62=0,"",'Final financial statement'!E62)</f>
        <v/>
      </c>
      <c r="F62" s="123">
        <f>'Final financial statement'!F62</f>
        <v>0</v>
      </c>
      <c r="G62" s="123">
        <f>'Final financial statement'!G62</f>
        <v>0</v>
      </c>
      <c r="H62" s="123">
        <f>'Final financial statement'!H62</f>
        <v>0</v>
      </c>
      <c r="I62" s="123">
        <f>'Final financial statement'!I62</f>
        <v>0</v>
      </c>
      <c r="J62" s="123">
        <f>'Final financial statement'!J62</f>
        <v>0</v>
      </c>
      <c r="K62" s="238">
        <f>'Final financial statement'!K62</f>
        <v>0</v>
      </c>
      <c r="L62" s="238"/>
    </row>
    <row r="63" spans="2:12" s="67" customFormat="1" x14ac:dyDescent="0.35">
      <c r="B63" s="184" t="s">
        <v>136</v>
      </c>
      <c r="C63" s="141" t="str">
        <f>IF('Final financial statement'!C63=0,"",'Final financial statement'!C63)</f>
        <v/>
      </c>
      <c r="D63" s="141" t="str">
        <f>IF('Final financial statement'!D63=0,"",'Final financial statement'!D63)</f>
        <v/>
      </c>
      <c r="E63" s="66" t="str">
        <f>IF('Final financial statement'!E63=0,"",'Final financial statement'!E63)</f>
        <v/>
      </c>
      <c r="F63" s="123">
        <f>'Final financial statement'!F63</f>
        <v>0</v>
      </c>
      <c r="G63" s="123">
        <f>'Final financial statement'!G63</f>
        <v>0</v>
      </c>
      <c r="H63" s="123">
        <f>'Final financial statement'!H63</f>
        <v>0</v>
      </c>
      <c r="I63" s="123">
        <f>'Final financial statement'!I63</f>
        <v>0</v>
      </c>
      <c r="J63" s="123">
        <f>'Final financial statement'!J63</f>
        <v>0</v>
      </c>
      <c r="K63" s="238">
        <f>'Final financial statement'!K63</f>
        <v>0</v>
      </c>
      <c r="L63" s="238"/>
    </row>
    <row r="64" spans="2:12" s="67" customFormat="1" x14ac:dyDescent="0.35">
      <c r="B64" s="184" t="s">
        <v>137</v>
      </c>
      <c r="C64" s="141" t="str">
        <f>IF('Final financial statement'!C64=0,"",'Final financial statement'!C64)</f>
        <v/>
      </c>
      <c r="D64" s="141" t="str">
        <f>IF('Final financial statement'!D64=0,"",'Final financial statement'!D64)</f>
        <v/>
      </c>
      <c r="E64" s="66" t="str">
        <f>IF('Final financial statement'!E64=0,"",'Final financial statement'!E64)</f>
        <v/>
      </c>
      <c r="F64" s="123">
        <f>'Final financial statement'!F64</f>
        <v>0</v>
      </c>
      <c r="G64" s="123">
        <f>'Final financial statement'!G64</f>
        <v>0</v>
      </c>
      <c r="H64" s="123">
        <f>'Final financial statement'!H64</f>
        <v>0</v>
      </c>
      <c r="I64" s="123">
        <f>'Final financial statement'!I64</f>
        <v>0</v>
      </c>
      <c r="J64" s="123">
        <f>'Final financial statement'!J64</f>
        <v>0</v>
      </c>
      <c r="K64" s="238">
        <f>'Final financial statement'!K64</f>
        <v>0</v>
      </c>
      <c r="L64" s="238"/>
    </row>
    <row r="65" spans="2:12" s="67" customFormat="1" x14ac:dyDescent="0.35">
      <c r="B65" s="184" t="s">
        <v>138</v>
      </c>
      <c r="C65" s="141" t="str">
        <f>IF('Final financial statement'!C65=0,"",'Final financial statement'!C65)</f>
        <v/>
      </c>
      <c r="D65" s="141" t="str">
        <f>IF('Final financial statement'!D65=0,"",'Final financial statement'!D65)</f>
        <v/>
      </c>
      <c r="E65" s="66" t="str">
        <f>IF('Final financial statement'!E65=0,"",'Final financial statement'!E65)</f>
        <v/>
      </c>
      <c r="F65" s="123">
        <f>'Final financial statement'!F65</f>
        <v>0</v>
      </c>
      <c r="G65" s="123">
        <f>'Final financial statement'!G65</f>
        <v>0</v>
      </c>
      <c r="H65" s="123">
        <f>'Final financial statement'!H65</f>
        <v>0</v>
      </c>
      <c r="I65" s="123">
        <f>'Final financial statement'!I65</f>
        <v>0</v>
      </c>
      <c r="J65" s="123">
        <f>'Final financial statement'!J65</f>
        <v>0</v>
      </c>
      <c r="K65" s="238">
        <f>'Final financial statement'!K65</f>
        <v>0</v>
      </c>
      <c r="L65" s="238"/>
    </row>
    <row r="66" spans="2:12" s="67" customFormat="1" x14ac:dyDescent="0.35">
      <c r="B66" s="184" t="s">
        <v>139</v>
      </c>
      <c r="C66" s="141" t="str">
        <f>IF('Final financial statement'!C66=0,"",'Final financial statement'!C66)</f>
        <v/>
      </c>
      <c r="D66" s="141" t="str">
        <f>IF('Final financial statement'!D66=0,"",'Final financial statement'!D66)</f>
        <v/>
      </c>
      <c r="E66" s="66" t="str">
        <f>IF('Final financial statement'!E66=0,"",'Final financial statement'!E66)</f>
        <v/>
      </c>
      <c r="F66" s="123">
        <f>'Final financial statement'!F66</f>
        <v>0</v>
      </c>
      <c r="G66" s="123">
        <f>'Final financial statement'!G66</f>
        <v>0</v>
      </c>
      <c r="H66" s="123">
        <f>'Final financial statement'!H66</f>
        <v>0</v>
      </c>
      <c r="I66" s="123">
        <f>'Final financial statement'!I66</f>
        <v>0</v>
      </c>
      <c r="J66" s="123">
        <f>'Final financial statement'!J66</f>
        <v>0</v>
      </c>
      <c r="K66" s="238">
        <f>'Final financial statement'!K66</f>
        <v>0</v>
      </c>
      <c r="L66" s="238"/>
    </row>
    <row r="67" spans="2:12" s="67" customFormat="1" x14ac:dyDescent="0.35">
      <c r="B67" s="184" t="s">
        <v>140</v>
      </c>
      <c r="C67" s="141" t="str">
        <f>IF('Final financial statement'!C67=0,"",'Final financial statement'!C67)</f>
        <v/>
      </c>
      <c r="D67" s="141" t="str">
        <f>IF('Final financial statement'!D67=0,"",'Final financial statement'!D67)</f>
        <v/>
      </c>
      <c r="E67" s="66" t="str">
        <f>IF('Final financial statement'!E67=0,"",'Final financial statement'!E67)</f>
        <v/>
      </c>
      <c r="F67" s="123">
        <f>'Final financial statement'!F67</f>
        <v>0</v>
      </c>
      <c r="G67" s="123">
        <f>'Final financial statement'!G67</f>
        <v>0</v>
      </c>
      <c r="H67" s="123">
        <f>'Final financial statement'!H67</f>
        <v>0</v>
      </c>
      <c r="I67" s="123">
        <f>'Final financial statement'!I67</f>
        <v>0</v>
      </c>
      <c r="J67" s="123">
        <f>'Final financial statement'!J67</f>
        <v>0</v>
      </c>
      <c r="K67" s="238">
        <f>'Final financial statement'!K67</f>
        <v>0</v>
      </c>
      <c r="L67" s="238"/>
    </row>
    <row r="68" spans="2:12" s="67" customFormat="1" x14ac:dyDescent="0.35">
      <c r="B68" s="184" t="s">
        <v>141</v>
      </c>
      <c r="C68" s="141" t="str">
        <f>IF('Final financial statement'!C68=0,"",'Final financial statement'!C68)</f>
        <v/>
      </c>
      <c r="D68" s="141" t="str">
        <f>IF('Final financial statement'!D68=0,"",'Final financial statement'!D68)</f>
        <v/>
      </c>
      <c r="E68" s="66" t="str">
        <f>IF('Final financial statement'!E68=0,"",'Final financial statement'!E68)</f>
        <v/>
      </c>
      <c r="F68" s="123">
        <f>'Final financial statement'!F68</f>
        <v>0</v>
      </c>
      <c r="G68" s="123">
        <f>'Final financial statement'!G68</f>
        <v>0</v>
      </c>
      <c r="H68" s="123">
        <f>'Final financial statement'!H68</f>
        <v>0</v>
      </c>
      <c r="I68" s="123">
        <f>'Final financial statement'!I68</f>
        <v>0</v>
      </c>
      <c r="J68" s="123">
        <f>'Final financial statement'!J68</f>
        <v>0</v>
      </c>
      <c r="K68" s="238">
        <f>'Final financial statement'!K68</f>
        <v>0</v>
      </c>
      <c r="L68" s="238"/>
    </row>
    <row r="69" spans="2:12" s="67" customFormat="1" x14ac:dyDescent="0.35">
      <c r="B69" s="184" t="s">
        <v>142</v>
      </c>
      <c r="C69" s="141" t="str">
        <f>IF('Final financial statement'!C69=0,"",'Final financial statement'!C69)</f>
        <v/>
      </c>
      <c r="D69" s="141" t="str">
        <f>IF('Final financial statement'!D69=0,"",'Final financial statement'!D69)</f>
        <v/>
      </c>
      <c r="E69" s="66" t="str">
        <f>IF('Final financial statement'!E69=0,"",'Final financial statement'!E69)</f>
        <v/>
      </c>
      <c r="F69" s="123">
        <f>'Final financial statement'!F69</f>
        <v>0</v>
      </c>
      <c r="G69" s="123">
        <f>'Final financial statement'!G69</f>
        <v>0</v>
      </c>
      <c r="H69" s="123">
        <f>'Final financial statement'!H69</f>
        <v>0</v>
      </c>
      <c r="I69" s="123">
        <f>'Final financial statement'!I69</f>
        <v>0</v>
      </c>
      <c r="J69" s="123">
        <f>'Final financial statement'!J69</f>
        <v>0</v>
      </c>
      <c r="K69" s="238">
        <f>'Final financial statement'!K69</f>
        <v>0</v>
      </c>
      <c r="L69" s="238"/>
    </row>
    <row r="70" spans="2:12" s="67" customFormat="1" x14ac:dyDescent="0.35">
      <c r="B70" s="184" t="s">
        <v>143</v>
      </c>
      <c r="C70" s="141" t="str">
        <f>IF('Final financial statement'!C70=0,"",'Final financial statement'!C70)</f>
        <v/>
      </c>
      <c r="D70" s="141" t="str">
        <f>IF('Final financial statement'!D70=0,"",'Final financial statement'!D70)</f>
        <v/>
      </c>
      <c r="E70" s="66" t="str">
        <f>IF('Final financial statement'!E70=0,"",'Final financial statement'!E70)</f>
        <v/>
      </c>
      <c r="F70" s="123">
        <f>'Final financial statement'!F70</f>
        <v>0</v>
      </c>
      <c r="G70" s="123">
        <f>'Final financial statement'!G70</f>
        <v>0</v>
      </c>
      <c r="H70" s="123">
        <f>'Final financial statement'!H70</f>
        <v>0</v>
      </c>
      <c r="I70" s="123">
        <f>'Final financial statement'!I70</f>
        <v>0</v>
      </c>
      <c r="J70" s="123">
        <f>'Final financial statement'!J70</f>
        <v>0</v>
      </c>
      <c r="K70" s="238">
        <f>'Final financial statement'!K70</f>
        <v>0</v>
      </c>
      <c r="L70" s="238"/>
    </row>
    <row r="71" spans="2:12" s="67" customFormat="1" x14ac:dyDescent="0.35">
      <c r="B71" s="184" t="s">
        <v>144</v>
      </c>
      <c r="C71" s="141" t="str">
        <f>IF('Final financial statement'!C71=0,"",'Final financial statement'!C71)</f>
        <v/>
      </c>
      <c r="D71" s="141" t="str">
        <f>IF('Final financial statement'!D71=0,"",'Final financial statement'!D71)</f>
        <v/>
      </c>
      <c r="E71" s="66" t="str">
        <f>IF('Final financial statement'!E71=0,"",'Final financial statement'!E71)</f>
        <v/>
      </c>
      <c r="F71" s="123">
        <f>'Final financial statement'!F71</f>
        <v>0</v>
      </c>
      <c r="G71" s="123">
        <f>'Final financial statement'!G71</f>
        <v>0</v>
      </c>
      <c r="H71" s="123">
        <f>'Final financial statement'!H71</f>
        <v>0</v>
      </c>
      <c r="I71" s="123">
        <f>'Final financial statement'!I71</f>
        <v>0</v>
      </c>
      <c r="J71" s="123">
        <f>'Final financial statement'!J71</f>
        <v>0</v>
      </c>
      <c r="K71" s="238">
        <f>'Final financial statement'!K71</f>
        <v>0</v>
      </c>
      <c r="L71" s="238"/>
    </row>
    <row r="72" spans="2:12" s="67" customFormat="1" x14ac:dyDescent="0.35">
      <c r="B72" s="184" t="s">
        <v>145</v>
      </c>
      <c r="C72" s="141" t="str">
        <f>IF('Final financial statement'!C72=0,"",'Final financial statement'!C72)</f>
        <v/>
      </c>
      <c r="D72" s="141" t="str">
        <f>IF('Final financial statement'!D72=0,"",'Final financial statement'!D72)</f>
        <v/>
      </c>
      <c r="E72" s="66" t="str">
        <f>IF('Final financial statement'!E72=0,"",'Final financial statement'!E72)</f>
        <v/>
      </c>
      <c r="F72" s="123">
        <f>'Final financial statement'!F72</f>
        <v>0</v>
      </c>
      <c r="G72" s="123">
        <f>'Final financial statement'!G72</f>
        <v>0</v>
      </c>
      <c r="H72" s="123">
        <f>'Final financial statement'!H72</f>
        <v>0</v>
      </c>
      <c r="I72" s="123">
        <f>'Final financial statement'!I72</f>
        <v>0</v>
      </c>
      <c r="J72" s="123">
        <f>'Final financial statement'!J72</f>
        <v>0</v>
      </c>
      <c r="K72" s="238">
        <f>'Final financial statement'!K72</f>
        <v>0</v>
      </c>
      <c r="L72" s="238"/>
    </row>
    <row r="73" spans="2:12" s="67" customFormat="1" x14ac:dyDescent="0.35">
      <c r="B73" s="184" t="s">
        <v>150</v>
      </c>
      <c r="C73" s="141" t="str">
        <f>IF('Final financial statement'!C73=0,"",'Final financial statement'!C73)</f>
        <v/>
      </c>
      <c r="D73" s="141" t="str">
        <f>IF('Final financial statement'!D73=0,"",'Final financial statement'!D73)</f>
        <v/>
      </c>
      <c r="E73" s="66" t="str">
        <f>IF('Final financial statement'!E73=0,"",'Final financial statement'!E73)</f>
        <v/>
      </c>
      <c r="F73" s="123">
        <f>'Final financial statement'!F73</f>
        <v>0</v>
      </c>
      <c r="G73" s="123">
        <f>'Final financial statement'!G73</f>
        <v>0</v>
      </c>
      <c r="H73" s="123">
        <f>'Final financial statement'!H73</f>
        <v>0</v>
      </c>
      <c r="I73" s="123">
        <f>'Final financial statement'!I73</f>
        <v>0</v>
      </c>
      <c r="J73" s="123">
        <f>'Final financial statement'!J73</f>
        <v>0</v>
      </c>
      <c r="K73" s="238">
        <f>'Final financial statement'!K73</f>
        <v>0</v>
      </c>
      <c r="L73" s="238"/>
    </row>
    <row r="74" spans="2:12" s="67" customFormat="1" x14ac:dyDescent="0.35">
      <c r="B74" s="184" t="s">
        <v>151</v>
      </c>
      <c r="C74" s="141" t="str">
        <f>IF('Final financial statement'!C74=0,"",'Final financial statement'!C74)</f>
        <v/>
      </c>
      <c r="D74" s="141" t="str">
        <f>IF('Final financial statement'!D74=0,"",'Final financial statement'!D74)</f>
        <v/>
      </c>
      <c r="E74" s="66" t="str">
        <f>IF('Final financial statement'!E74=0,"",'Final financial statement'!E74)</f>
        <v/>
      </c>
      <c r="F74" s="123">
        <f>'Final financial statement'!F74</f>
        <v>0</v>
      </c>
      <c r="G74" s="123">
        <f>'Final financial statement'!G74</f>
        <v>0</v>
      </c>
      <c r="H74" s="123">
        <f>'Final financial statement'!H74</f>
        <v>0</v>
      </c>
      <c r="I74" s="123">
        <f>'Final financial statement'!I74</f>
        <v>0</v>
      </c>
      <c r="J74" s="123">
        <f>'Final financial statement'!J74</f>
        <v>0</v>
      </c>
      <c r="K74" s="238">
        <f>'Final financial statement'!K74</f>
        <v>0</v>
      </c>
      <c r="L74" s="238"/>
    </row>
    <row r="75" spans="2:12" s="67" customFormat="1" x14ac:dyDescent="0.35">
      <c r="B75" s="184" t="s">
        <v>152</v>
      </c>
      <c r="C75" s="141" t="str">
        <f>IF('Final financial statement'!C75=0,"",'Final financial statement'!C75)</f>
        <v/>
      </c>
      <c r="D75" s="141" t="str">
        <f>IF('Final financial statement'!D75=0,"",'Final financial statement'!D75)</f>
        <v/>
      </c>
      <c r="E75" s="66" t="str">
        <f>IF('Final financial statement'!E75=0,"",'Final financial statement'!E75)</f>
        <v/>
      </c>
      <c r="F75" s="123">
        <f>'Final financial statement'!F75</f>
        <v>0</v>
      </c>
      <c r="G75" s="123">
        <f>'Final financial statement'!G75</f>
        <v>0</v>
      </c>
      <c r="H75" s="123">
        <f>'Final financial statement'!H75</f>
        <v>0</v>
      </c>
      <c r="I75" s="123">
        <f>'Final financial statement'!I75</f>
        <v>0</v>
      </c>
      <c r="J75" s="123">
        <f>'Final financial statement'!J75</f>
        <v>0</v>
      </c>
      <c r="K75" s="238">
        <f>'Final financial statement'!K75</f>
        <v>0</v>
      </c>
      <c r="L75" s="238"/>
    </row>
    <row r="76" spans="2:12" s="67" customFormat="1" x14ac:dyDescent="0.35">
      <c r="B76" s="184" t="s">
        <v>153</v>
      </c>
      <c r="C76" s="141" t="str">
        <f>IF('Final financial statement'!C76=0,"",'Final financial statement'!C76)</f>
        <v/>
      </c>
      <c r="D76" s="141" t="str">
        <f>IF('Final financial statement'!D76=0,"",'Final financial statement'!D76)</f>
        <v/>
      </c>
      <c r="E76" s="66" t="str">
        <f>IF('Final financial statement'!E76=0,"",'Final financial statement'!E76)</f>
        <v/>
      </c>
      <c r="F76" s="123">
        <f>'Final financial statement'!F76</f>
        <v>0</v>
      </c>
      <c r="G76" s="123">
        <f>'Final financial statement'!G76</f>
        <v>0</v>
      </c>
      <c r="H76" s="123">
        <f>'Final financial statement'!H76</f>
        <v>0</v>
      </c>
      <c r="I76" s="123">
        <f>'Final financial statement'!I76</f>
        <v>0</v>
      </c>
      <c r="J76" s="123">
        <f>'Final financial statement'!J76</f>
        <v>0</v>
      </c>
      <c r="K76" s="238">
        <f>'Final financial statement'!K76</f>
        <v>0</v>
      </c>
      <c r="L76" s="238"/>
    </row>
    <row r="77" spans="2:12" s="67" customFormat="1" x14ac:dyDescent="0.35">
      <c r="B77" s="184" t="s">
        <v>154</v>
      </c>
      <c r="C77" s="141" t="str">
        <f>IF('Final financial statement'!C77=0,"",'Final financial statement'!C77)</f>
        <v/>
      </c>
      <c r="D77" s="141" t="str">
        <f>IF('Final financial statement'!D77=0,"",'Final financial statement'!D77)</f>
        <v/>
      </c>
      <c r="E77" s="66" t="str">
        <f>IF('Final financial statement'!E77=0,"",'Final financial statement'!E77)</f>
        <v/>
      </c>
      <c r="F77" s="123">
        <f>'Final financial statement'!F77</f>
        <v>0</v>
      </c>
      <c r="G77" s="123">
        <f>'Final financial statement'!G77</f>
        <v>0</v>
      </c>
      <c r="H77" s="123">
        <f>'Final financial statement'!H77</f>
        <v>0</v>
      </c>
      <c r="I77" s="123">
        <f>'Final financial statement'!I77</f>
        <v>0</v>
      </c>
      <c r="J77" s="123">
        <f>'Final financial statement'!J77</f>
        <v>0</v>
      </c>
      <c r="K77" s="238">
        <f>'Final financial statement'!K77</f>
        <v>0</v>
      </c>
      <c r="L77" s="238"/>
    </row>
    <row r="78" spans="2:12" x14ac:dyDescent="0.35">
      <c r="B78" s="253" t="s">
        <v>342</v>
      </c>
      <c r="C78" s="254"/>
      <c r="D78" s="254"/>
      <c r="E78" s="254"/>
      <c r="F78" s="254"/>
      <c r="G78" s="254"/>
      <c r="H78" s="254"/>
      <c r="I78" s="254"/>
      <c r="J78" s="255"/>
      <c r="K78" s="238">
        <f>'Final financial statement'!K78</f>
        <v>824909.54999999993</v>
      </c>
      <c r="L78" s="238"/>
    </row>
    <row r="80" spans="2:12" s="62" customFormat="1" ht="30" customHeight="1" x14ac:dyDescent="0.3">
      <c r="B80" s="242" t="s">
        <v>243</v>
      </c>
      <c r="C80" s="242"/>
      <c r="D80" s="242"/>
      <c r="E80" s="243" t="s">
        <v>237</v>
      </c>
      <c r="F80" s="243"/>
      <c r="G80" s="243" t="s">
        <v>238</v>
      </c>
      <c r="H80" s="243"/>
      <c r="I80" s="243" t="s">
        <v>245</v>
      </c>
      <c r="J80" s="243"/>
      <c r="K80" s="243" t="s">
        <v>239</v>
      </c>
      <c r="L80" s="243"/>
    </row>
    <row r="81" spans="2:12" ht="30" customHeight="1" x14ac:dyDescent="0.35">
      <c r="B81" s="244" t="s">
        <v>250</v>
      </c>
      <c r="C81" s="244"/>
      <c r="D81" s="244"/>
      <c r="E81" s="273">
        <f>'Final financial statement'!E81</f>
        <v>0</v>
      </c>
      <c r="F81" s="273"/>
      <c r="G81" s="273">
        <f>'Final financial statement'!G81</f>
        <v>0</v>
      </c>
      <c r="H81" s="273"/>
      <c r="I81" s="273">
        <f>'Final financial statement'!I81</f>
        <v>0</v>
      </c>
      <c r="J81" s="273"/>
      <c r="K81" s="273">
        <f>'Final financial statement'!K81</f>
        <v>0</v>
      </c>
      <c r="L81" s="273"/>
    </row>
    <row r="82" spans="2:12" ht="30" customHeight="1" x14ac:dyDescent="0.35">
      <c r="B82" s="244" t="s">
        <v>240</v>
      </c>
      <c r="C82" s="244"/>
      <c r="D82" s="244"/>
      <c r="E82" s="281">
        <f>'Final financial statement'!E82</f>
        <v>0</v>
      </c>
      <c r="F82" s="281"/>
      <c r="G82" s="281">
        <f>'Final financial statement'!G82</f>
        <v>0</v>
      </c>
      <c r="H82" s="281"/>
      <c r="I82" s="281">
        <f>'Final financial statement'!I82</f>
        <v>0</v>
      </c>
      <c r="J82" s="281"/>
      <c r="K82" s="281">
        <f>'Final financial statement'!K82</f>
        <v>0</v>
      </c>
      <c r="L82" s="281"/>
    </row>
    <row r="84" spans="2:12" ht="25.05" customHeight="1" x14ac:dyDescent="0.35">
      <c r="B84" s="242" t="s">
        <v>300</v>
      </c>
      <c r="C84" s="242"/>
      <c r="D84" s="242"/>
      <c r="E84" s="242"/>
      <c r="F84" s="242"/>
      <c r="G84" s="242"/>
      <c r="H84" s="242"/>
      <c r="I84" s="242"/>
      <c r="J84" s="242"/>
      <c r="K84" s="242"/>
      <c r="L84" s="242"/>
    </row>
    <row r="85" spans="2:12" x14ac:dyDescent="0.35">
      <c r="B85" s="104"/>
      <c r="C85" s="105"/>
      <c r="D85" s="105"/>
      <c r="E85" s="105"/>
      <c r="F85" s="105"/>
      <c r="G85" s="105"/>
      <c r="H85" s="105"/>
      <c r="I85" s="105"/>
      <c r="J85" s="105"/>
      <c r="K85" s="99"/>
      <c r="L85" s="100"/>
    </row>
    <row r="86" spans="2:12" ht="25.05" customHeight="1" x14ac:dyDescent="0.35">
      <c r="B86" s="18"/>
      <c r="C86" s="258" t="s">
        <v>274</v>
      </c>
      <c r="D86" s="258"/>
      <c r="F86" s="106" t="s">
        <v>242</v>
      </c>
      <c r="G86" s="282" t="str">
        <f>IF('Final financial statement'!G86=0,"To encode in the final financial statement sheet",'Final financial statement'!G86)</f>
        <v>IL090127880000000052888</v>
      </c>
      <c r="H86" s="283"/>
      <c r="I86" s="283"/>
      <c r="J86" s="283"/>
      <c r="K86" s="284"/>
      <c r="L86" s="19"/>
    </row>
    <row r="87" spans="2:12" x14ac:dyDescent="0.35">
      <c r="B87" s="107"/>
      <c r="C87" s="108"/>
      <c r="D87" s="108"/>
      <c r="E87" s="108"/>
      <c r="F87" s="108"/>
      <c r="H87" s="108"/>
      <c r="I87" s="108"/>
      <c r="J87" s="108"/>
      <c r="L87" s="19"/>
    </row>
    <row r="88" spans="2:12" x14ac:dyDescent="0.35">
      <c r="B88" s="18"/>
      <c r="C88" s="258" t="s">
        <v>275</v>
      </c>
      <c r="D88" s="258"/>
      <c r="E88" s="258"/>
      <c r="F88" s="109"/>
      <c r="G88" s="109"/>
      <c r="H88" s="109"/>
      <c r="I88" s="110"/>
      <c r="L88" s="19"/>
    </row>
    <row r="89" spans="2:12" x14ac:dyDescent="0.35">
      <c r="B89" s="107"/>
      <c r="C89" s="87"/>
      <c r="D89" s="87"/>
      <c r="E89" s="87"/>
      <c r="F89" s="87"/>
      <c r="G89" s="87"/>
      <c r="H89" s="87"/>
      <c r="I89" s="87"/>
      <c r="J89" s="87"/>
      <c r="L89" s="19"/>
    </row>
    <row r="90" spans="2:12" s="68" customFormat="1" ht="25.05" customHeight="1" x14ac:dyDescent="0.3">
      <c r="B90" s="111"/>
      <c r="C90" s="257" t="s">
        <v>266</v>
      </c>
      <c r="D90" s="232" t="s">
        <v>302</v>
      </c>
      <c r="E90" s="232"/>
      <c r="F90" s="233"/>
      <c r="G90" s="233"/>
      <c r="H90" s="233"/>
      <c r="I90" s="233"/>
      <c r="J90" s="233"/>
      <c r="K90" s="233"/>
      <c r="L90" s="234"/>
    </row>
    <row r="91" spans="2:12" s="68" customFormat="1" ht="25.05" customHeight="1" x14ac:dyDescent="0.3">
      <c r="B91" s="111"/>
      <c r="C91" s="257"/>
      <c r="D91" s="232"/>
      <c r="E91" s="232"/>
      <c r="F91" s="233"/>
      <c r="G91" s="233"/>
      <c r="H91" s="233"/>
      <c r="I91" s="233"/>
      <c r="J91" s="233"/>
      <c r="K91" s="233"/>
      <c r="L91" s="234"/>
    </row>
    <row r="92" spans="2:12" s="68" customFormat="1" ht="25.05" customHeight="1" x14ac:dyDescent="0.3">
      <c r="B92" s="111"/>
      <c r="C92" s="257"/>
      <c r="D92" s="232"/>
      <c r="E92" s="232"/>
      <c r="F92" s="233"/>
      <c r="G92" s="233"/>
      <c r="H92" s="233"/>
      <c r="I92" s="233"/>
      <c r="J92" s="233"/>
      <c r="K92" s="233"/>
      <c r="L92" s="234"/>
    </row>
    <row r="93" spans="2:12" x14ac:dyDescent="0.35">
      <c r="B93" s="15"/>
      <c r="C93" s="112"/>
      <c r="D93" s="113"/>
      <c r="E93" s="114"/>
      <c r="F93" s="115"/>
      <c r="G93" s="16"/>
      <c r="H93" s="113"/>
      <c r="I93" s="116"/>
      <c r="J93" s="16"/>
      <c r="K93" s="16"/>
      <c r="L93" s="17"/>
    </row>
    <row r="94" spans="2:12" x14ac:dyDescent="0.35">
      <c r="B94" s="117"/>
      <c r="C94" s="118"/>
      <c r="D94" s="110"/>
      <c r="E94" s="110"/>
      <c r="F94" s="110"/>
      <c r="G94" s="118"/>
      <c r="H94" s="110"/>
      <c r="I94" s="110"/>
      <c r="J94" s="110"/>
    </row>
    <row r="95" spans="2:12" x14ac:dyDescent="0.35">
      <c r="B95" s="256" t="s">
        <v>277</v>
      </c>
      <c r="C95" s="256"/>
      <c r="D95" s="256"/>
      <c r="E95" s="256"/>
      <c r="F95" s="256"/>
      <c r="G95" s="256"/>
      <c r="H95" s="256"/>
      <c r="I95" s="256"/>
      <c r="J95" s="256"/>
      <c r="K95" s="256"/>
      <c r="L95" s="256"/>
    </row>
  </sheetData>
  <sheetProtection password="E359" sheet="1" objects="1" scenarios="1" selectLockedCells="1" selectUnlockedCells="1"/>
  <mergeCells count="112">
    <mergeCell ref="B95:L95"/>
    <mergeCell ref="C90:C92"/>
    <mergeCell ref="C86:D86"/>
    <mergeCell ref="B81:D81"/>
    <mergeCell ref="E81:F81"/>
    <mergeCell ref="G81:H81"/>
    <mergeCell ref="I81:J81"/>
    <mergeCell ref="K81:L81"/>
    <mergeCell ref="B82:D82"/>
    <mergeCell ref="E82:F82"/>
    <mergeCell ref="G82:H82"/>
    <mergeCell ref="I82:J82"/>
    <mergeCell ref="K82:L82"/>
    <mergeCell ref="C88:E88"/>
    <mergeCell ref="G86:K86"/>
    <mergeCell ref="B84:L84"/>
    <mergeCell ref="D90:L92"/>
    <mergeCell ref="K76:L76"/>
    <mergeCell ref="K77:L77"/>
    <mergeCell ref="B80:D80"/>
    <mergeCell ref="E80:F80"/>
    <mergeCell ref="G80:H80"/>
    <mergeCell ref="I80:J80"/>
    <mergeCell ref="K80:L80"/>
    <mergeCell ref="K67:L67"/>
    <mergeCell ref="K68:L68"/>
    <mergeCell ref="K69:L69"/>
    <mergeCell ref="K70:L70"/>
    <mergeCell ref="K71:L71"/>
    <mergeCell ref="K72:L72"/>
    <mergeCell ref="K73:L73"/>
    <mergeCell ref="K74:L74"/>
    <mergeCell ref="K75:L75"/>
    <mergeCell ref="B78:J78"/>
    <mergeCell ref="K78:L78"/>
    <mergeCell ref="K61:L61"/>
    <mergeCell ref="K62:L62"/>
    <mergeCell ref="K63:L63"/>
    <mergeCell ref="K64:L64"/>
    <mergeCell ref="K65:L65"/>
    <mergeCell ref="K66:L66"/>
    <mergeCell ref="K55:L55"/>
    <mergeCell ref="K56:L56"/>
    <mergeCell ref="K57:L57"/>
    <mergeCell ref="K58:L58"/>
    <mergeCell ref="K59:L59"/>
    <mergeCell ref="K60:L60"/>
    <mergeCell ref="K49:L49"/>
    <mergeCell ref="K50:L50"/>
    <mergeCell ref="K51:L51"/>
    <mergeCell ref="K52:L52"/>
    <mergeCell ref="K53:L53"/>
    <mergeCell ref="K54:L54"/>
    <mergeCell ref="K43:L43"/>
    <mergeCell ref="K44:L44"/>
    <mergeCell ref="K45:L45"/>
    <mergeCell ref="K46:L46"/>
    <mergeCell ref="K47:L47"/>
    <mergeCell ref="K48:L48"/>
    <mergeCell ref="K37:L37"/>
    <mergeCell ref="K38:L38"/>
    <mergeCell ref="K39:L39"/>
    <mergeCell ref="K40:L40"/>
    <mergeCell ref="I18:J19"/>
    <mergeCell ref="K18:L19"/>
    <mergeCell ref="K41:L41"/>
    <mergeCell ref="K42:L42"/>
    <mergeCell ref="K31:L31"/>
    <mergeCell ref="K32:L32"/>
    <mergeCell ref="K33:L33"/>
    <mergeCell ref="K34:L34"/>
    <mergeCell ref="K35:L35"/>
    <mergeCell ref="K36:L36"/>
    <mergeCell ref="B7:L7"/>
    <mergeCell ref="B9:C9"/>
    <mergeCell ref="D9:F9"/>
    <mergeCell ref="K9:L9"/>
    <mergeCell ref="B11:C11"/>
    <mergeCell ref="E11:F11"/>
    <mergeCell ref="I9:J9"/>
    <mergeCell ref="B16:C16"/>
    <mergeCell ref="E16:F16"/>
    <mergeCell ref="B14:C14"/>
    <mergeCell ref="E14:F14"/>
    <mergeCell ref="B15:C15"/>
    <mergeCell ref="E15:F15"/>
    <mergeCell ref="I12:J13"/>
    <mergeCell ref="K12:L13"/>
    <mergeCell ref="I14:J15"/>
    <mergeCell ref="K14:L15"/>
    <mergeCell ref="I16:J17"/>
    <mergeCell ref="K16:L17"/>
    <mergeCell ref="B12:C12"/>
    <mergeCell ref="E12:F12"/>
    <mergeCell ref="B13:C13"/>
    <mergeCell ref="E13:F13"/>
    <mergeCell ref="B17:C17"/>
    <mergeCell ref="E17:F17"/>
    <mergeCell ref="E18:F18"/>
    <mergeCell ref="K25:L25"/>
    <mergeCell ref="K26:L26"/>
    <mergeCell ref="K27:L27"/>
    <mergeCell ref="K28:L28"/>
    <mergeCell ref="K29:L29"/>
    <mergeCell ref="K30:L30"/>
    <mergeCell ref="B19:C19"/>
    <mergeCell ref="E19:F19"/>
    <mergeCell ref="B21:L21"/>
    <mergeCell ref="K22:L22"/>
    <mergeCell ref="K23:L23"/>
    <mergeCell ref="K24:L24"/>
    <mergeCell ref="B18:C18"/>
  </mergeCells>
  <dataValidations count="7">
    <dataValidation type="custom" allowBlank="1" showInputMessage="1" showErrorMessage="1" error="2 decimals only" prompt="2 decimals only" sqref="D18 D12:D16">
      <formula1>D12=INT(D12*100)/100</formula1>
    </dataValidation>
    <dataValidation type="whole" allowBlank="1" showInputMessage="1" showErrorMessage="1" error="Please encode number of participants - Whole number only" prompt="Please encode number of participants - Whole number only" sqref="E82:L82">
      <formula1>0</formula1>
      <formula2>1000000</formula2>
    </dataValidation>
    <dataValidation type="custom" allowBlank="1" showInputMessage="1" showErrorMessage="1" error="Please encode total amount charged to the project (2 decimals only)" prompt="Please encode total amount charged to the project (2 decimals only)" sqref="E81:L81">
      <formula1>E81=INT(E81*100)/100</formula1>
    </dataValidation>
    <dataValidation type="date" allowBlank="1" showInputMessage="1" showErrorMessage="1" error="Format not correct_x000a_Should be DD/MM/YY" prompt="DD/MM/YY" sqref="F93">
      <formula1>36526</formula1>
      <formula2>47848</formula2>
    </dataValidation>
    <dataValidation allowBlank="1" error="Click arrow to select Country " prompt="Click arrow to select Country " sqref="D23:D77"/>
    <dataValidation type="textLength" allowBlank="1" showInputMessage="1" showErrorMessage="1" error="Max 60 characters" prompt="Max 60 characters" sqref="C23:C77">
      <formula1>0</formula1>
      <formula2>60</formula2>
    </dataValidation>
    <dataValidation allowBlank="1" error="Please fill in the Project Number" prompt="Please fill in the Project Number" sqref="D9:F9"/>
  </dataValidations>
  <printOptions horizontalCentered="1"/>
  <pageMargins left="0.39370078740157483" right="0.39370078740157483" top="0.74803149606299213" bottom="0.74803149606299213" header="0.31496062992125984" footer="0.31496062992125984"/>
  <pageSetup paperSize="9" scale="33" orientation="portrait" r:id="rId1"/>
  <headerFooter>
    <oddFooter>&amp;CPage &amp;P of 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3489" r:id="rId4" name="Check Box 1">
              <controlPr defaultSize="0" autoFill="0" autoLine="0" autoPict="0">
                <anchor moveWithCells="1">
                  <from>
                    <xdr:col>1</xdr:col>
                    <xdr:colOff>259080</xdr:colOff>
                    <xdr:row>85</xdr:row>
                    <xdr:rowOff>53340</xdr:rowOff>
                  </from>
                  <to>
                    <xdr:col>1</xdr:col>
                    <xdr:colOff>487680</xdr:colOff>
                    <xdr:row>85</xdr:row>
                    <xdr:rowOff>259080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3" tint="0.39997558519241921"/>
    <pageSetUpPr fitToPage="1"/>
  </sheetPr>
  <dimension ref="A1:P569"/>
  <sheetViews>
    <sheetView showGridLines="0" topLeftCell="B1" zoomScale="50" zoomScaleNormal="50" zoomScaleSheetLayoutView="55" workbookViewId="0">
      <pane ySplit="8" topLeftCell="A9" activePane="bottomLeft" state="frozen"/>
      <selection pane="bottomLeft" activeCell="B9" sqref="B9"/>
    </sheetView>
  </sheetViews>
  <sheetFormatPr defaultColWidth="9.109375" defaultRowHeight="18" x14ac:dyDescent="0.35"/>
  <cols>
    <col min="1" max="1" width="1.5546875" style="5" customWidth="1"/>
    <col min="2" max="2" width="42.5546875" style="5" customWidth="1"/>
    <col min="3" max="3" width="10.5546875" style="5" customWidth="1"/>
    <col min="4" max="5" width="50.5546875" style="122" customWidth="1"/>
    <col min="6" max="6" width="20.5546875" style="122" customWidth="1"/>
    <col min="7" max="7" width="30.5546875" style="122" customWidth="1"/>
    <col min="8" max="8" width="32.5546875" style="122" customWidth="1"/>
    <col min="9" max="9" width="50.5546875" style="122" customWidth="1"/>
    <col min="10" max="12" width="20.5546875" style="122" customWidth="1"/>
    <col min="13" max="14" width="20.5546875" style="5" customWidth="1"/>
    <col min="15" max="15" width="11.5546875" style="5" bestFit="1" customWidth="1"/>
    <col min="16" max="16" width="1.5546875" style="5" customWidth="1"/>
    <col min="17" max="16384" width="9.109375" style="5"/>
  </cols>
  <sheetData>
    <row r="1" spans="1:16" ht="7.5" customHeight="1" x14ac:dyDescent="0.35"/>
    <row r="2" spans="1:16" s="8" customFormat="1" ht="40.049999999999997" customHeight="1" x14ac:dyDescent="0.35">
      <c r="B2" s="285" t="s">
        <v>157</v>
      </c>
      <c r="C2" s="286"/>
      <c r="D2" s="286"/>
      <c r="E2" s="286"/>
      <c r="F2" s="286"/>
      <c r="G2" s="286"/>
      <c r="H2" s="286"/>
      <c r="I2" s="286"/>
      <c r="J2" s="286"/>
      <c r="K2" s="286"/>
      <c r="L2" s="286"/>
      <c r="M2" s="286"/>
      <c r="N2" s="286"/>
      <c r="O2" s="287"/>
    </row>
    <row r="3" spans="1:16" s="8" customFormat="1" ht="8.1" customHeight="1" x14ac:dyDescent="0.35">
      <c r="B3" s="33"/>
      <c r="C3" s="34"/>
      <c r="D3" s="34"/>
      <c r="E3" s="34"/>
      <c r="F3" s="34"/>
      <c r="G3" s="34"/>
      <c r="H3" s="34"/>
      <c r="I3" s="34"/>
      <c r="J3" s="34"/>
      <c r="K3" s="34"/>
      <c r="L3" s="34"/>
      <c r="M3" s="34"/>
      <c r="N3" s="34"/>
      <c r="O3" s="20"/>
    </row>
    <row r="4" spans="1:16" s="8" customFormat="1" ht="20.100000000000001" customHeight="1" x14ac:dyDescent="0.35">
      <c r="B4" s="288" t="s">
        <v>170</v>
      </c>
      <c r="C4" s="288"/>
      <c r="D4" s="289">
        <f>SUMIF(O:O,"&lt;&gt;Error",N:N)</f>
        <v>424784</v>
      </c>
      <c r="E4" s="290" t="str">
        <f>IF(D4&gt;ROUND('Final financial statement'!D12*1.1,2),"Exceeds Grant Awarded + 10%","")</f>
        <v/>
      </c>
      <c r="F4" s="34"/>
      <c r="G4" s="34"/>
      <c r="H4" s="34"/>
      <c r="I4" s="34"/>
      <c r="J4" s="34"/>
      <c r="K4" s="34"/>
      <c r="L4" s="34"/>
      <c r="M4" s="34"/>
      <c r="N4" s="34"/>
      <c r="O4" s="20"/>
    </row>
    <row r="5" spans="1:16" s="8" customFormat="1" ht="20.100000000000001" customHeight="1" x14ac:dyDescent="0.35">
      <c r="B5" s="288"/>
      <c r="C5" s="288"/>
      <c r="D5" s="289"/>
      <c r="E5" s="290"/>
      <c r="F5" s="34"/>
      <c r="G5" s="34"/>
      <c r="H5" s="34"/>
      <c r="I5" s="34"/>
      <c r="J5" s="34"/>
      <c r="K5" s="34"/>
      <c r="L5" s="34"/>
      <c r="M5" s="34"/>
      <c r="N5" s="34"/>
      <c r="O5" s="20"/>
    </row>
    <row r="6" spans="1:16" s="8" customFormat="1" ht="8.1" customHeight="1" x14ac:dyDescent="0.35">
      <c r="B6" s="31"/>
      <c r="C6" s="32"/>
      <c r="D6" s="32"/>
      <c r="E6" s="32"/>
      <c r="F6" s="32"/>
      <c r="G6" s="32"/>
      <c r="H6" s="32"/>
      <c r="I6" s="32"/>
      <c r="J6" s="32"/>
      <c r="K6" s="32"/>
      <c r="L6" s="32"/>
      <c r="M6" s="32"/>
      <c r="N6" s="32"/>
      <c r="O6" s="21"/>
    </row>
    <row r="7" spans="1:16" s="34" customFormat="1" ht="72" x14ac:dyDescent="0.35">
      <c r="A7" s="173"/>
      <c r="B7" s="175" t="s">
        <v>155</v>
      </c>
      <c r="C7" s="175" t="s">
        <v>146</v>
      </c>
      <c r="D7" s="175" t="s">
        <v>361</v>
      </c>
      <c r="E7" s="175" t="s">
        <v>360</v>
      </c>
      <c r="F7" s="175" t="s">
        <v>216</v>
      </c>
      <c r="G7" s="175" t="s">
        <v>214</v>
      </c>
      <c r="H7" s="175" t="s">
        <v>314</v>
      </c>
      <c r="I7" s="175" t="s">
        <v>215</v>
      </c>
      <c r="J7" s="175" t="s">
        <v>248</v>
      </c>
      <c r="K7" s="175" t="s">
        <v>249</v>
      </c>
      <c r="L7" s="175" t="s">
        <v>225</v>
      </c>
      <c r="M7" s="77" t="s">
        <v>226</v>
      </c>
      <c r="N7" s="175" t="s">
        <v>224</v>
      </c>
      <c r="O7" s="175" t="s">
        <v>196</v>
      </c>
    </row>
    <row r="8" spans="1:16" s="27" customFormat="1" hidden="1" x14ac:dyDescent="0.3">
      <c r="B8" s="139"/>
      <c r="C8" s="25"/>
      <c r="D8" s="141" t="str">
        <f t="shared" ref="D8:D15" si="0">IFERROR(IF(VLOOKUP(C8,PartnerN°Ref,2,FALSE)=0,"",VLOOKUP(C8,PartnerN°Ref,2,FALSE)),"")</f>
        <v/>
      </c>
      <c r="E8" s="141" t="str">
        <f t="shared" ref="E8:E12" si="1">IFERROR(IF(VLOOKUP(C8,PartnerN°Ref,3,FALSE)=0,"",VLOOKUP(C8,PartnerN°Ref,3,FALSE)),"")</f>
        <v/>
      </c>
      <c r="F8" s="139"/>
      <c r="G8" s="139"/>
      <c r="H8" s="139"/>
      <c r="I8" s="139"/>
      <c r="J8" s="75"/>
      <c r="K8" s="75"/>
      <c r="L8" s="29">
        <v>0</v>
      </c>
      <c r="M8" s="124">
        <f t="shared" ref="M8:M12" si="2">IF(O8="Error",0,IFERROR(INDEX(Rates,MATCH(E8,CountryALL,0),MATCH(H8,Category,0)),0))</f>
        <v>0</v>
      </c>
      <c r="N8" s="125">
        <f t="shared" ref="N8:N12" si="3">IF(O8="Error",0,IF(L8&gt;((K8-J8)+1),((K8-J8)+1)*M8,L8*M8))</f>
        <v>0</v>
      </c>
      <c r="O8" s="26" t="str">
        <f t="shared" ref="O8:O12" si="4">IF(OR(COUNTBLANK(B8:L8)&gt;0,COUNTIF(WorkPackage,B8)=0,COUNTIF(PartnerN°,C8)=0,COUNTIF(CountryALL,E8)=0,COUNTIF(StaffCat,H8)=0,(K8-J8)&lt;0,ISNUMBER(L8)=FALSE,IF(ISNUMBER(L8)=TRUE,L8=INT(L8*1)/1=FALSE)),"Error","")</f>
        <v>Error</v>
      </c>
      <c r="P8" s="27">
        <f t="shared" ref="P8:P12" si="5">IF(L8&gt;(K8-J8)+1,(K8-J8)+1,L8)</f>
        <v>0</v>
      </c>
    </row>
    <row r="9" spans="1:16" s="27" customFormat="1" ht="36" x14ac:dyDescent="0.3">
      <c r="B9" s="139" t="s">
        <v>161</v>
      </c>
      <c r="C9" s="25" t="s">
        <v>7</v>
      </c>
      <c r="D9" s="141" t="str">
        <f t="shared" si="0"/>
        <v>Kibbutzim College of Education, Technology and Arts</v>
      </c>
      <c r="E9" s="141" t="str">
        <f t="shared" si="1"/>
        <v>Israel</v>
      </c>
      <c r="F9" s="139" t="s">
        <v>463</v>
      </c>
      <c r="G9" s="139" t="s">
        <v>461</v>
      </c>
      <c r="H9" s="139" t="s">
        <v>208</v>
      </c>
      <c r="I9" s="187" t="s">
        <v>462</v>
      </c>
      <c r="J9" s="75">
        <v>42659</v>
      </c>
      <c r="K9" s="75">
        <v>43038</v>
      </c>
      <c r="L9" s="29">
        <v>8</v>
      </c>
      <c r="M9" s="124">
        <f t="shared" si="2"/>
        <v>92</v>
      </c>
      <c r="N9" s="125">
        <f t="shared" si="3"/>
        <v>736</v>
      </c>
      <c r="O9" s="26" t="str">
        <f t="shared" si="4"/>
        <v/>
      </c>
      <c r="P9" s="27">
        <f t="shared" si="5"/>
        <v>8</v>
      </c>
    </row>
    <row r="10" spans="1:16" s="27" customFormat="1" ht="36" x14ac:dyDescent="0.3">
      <c r="B10" s="139" t="s">
        <v>160</v>
      </c>
      <c r="C10" s="25" t="s">
        <v>7</v>
      </c>
      <c r="D10" s="141" t="str">
        <f t="shared" ref="D10" si="6">IFERROR(IF(VLOOKUP(C10,PartnerN°Ref,2,FALSE)=0,"",VLOOKUP(C10,PartnerN°Ref,2,FALSE)),"")</f>
        <v>Kibbutzim College of Education, Technology and Arts</v>
      </c>
      <c r="E10" s="141" t="str">
        <f t="shared" ref="E10" si="7">IFERROR(IF(VLOOKUP(C10,PartnerN°Ref,3,FALSE)=0,"",VLOOKUP(C10,PartnerN°Ref,3,FALSE)),"")</f>
        <v>Israel</v>
      </c>
      <c r="F10" s="139" t="s">
        <v>463</v>
      </c>
      <c r="G10" s="139" t="s">
        <v>461</v>
      </c>
      <c r="H10" s="139" t="s">
        <v>208</v>
      </c>
      <c r="I10" s="187" t="s">
        <v>509</v>
      </c>
      <c r="J10" s="75">
        <v>42659</v>
      </c>
      <c r="K10" s="75">
        <v>43147</v>
      </c>
      <c r="L10" s="29">
        <v>23</v>
      </c>
      <c r="M10" s="124">
        <f t="shared" ref="M10" si="8">IF(O10="Error",0,IFERROR(INDEX(Rates,MATCH(E10,CountryALL,0),MATCH(H10,Category,0)),0))</f>
        <v>92</v>
      </c>
      <c r="N10" s="125">
        <f t="shared" ref="N10" si="9">IF(O10="Error",0,IF(L10&gt;((K10-J10)+1),((K10-J10)+1)*M10,L10*M10))</f>
        <v>2116</v>
      </c>
      <c r="O10" s="26" t="str">
        <f t="shared" ref="O10" si="10">IF(OR(COUNTBLANK(B10:L10)&gt;0,COUNTIF(WorkPackage,B10)=0,COUNTIF(PartnerN°,C10)=0,COUNTIF(CountryALL,E10)=0,COUNTIF(StaffCat,H10)=0,(K10-J10)&lt;0,ISNUMBER(L10)=FALSE,IF(ISNUMBER(L10)=TRUE,L10=INT(L10*1)/1=FALSE)),"Error","")</f>
        <v/>
      </c>
      <c r="P10" s="27">
        <f t="shared" ref="P10" si="11">IF(L10&gt;(K10-J10)+1,(K10-J10)+1,L10)</f>
        <v>23</v>
      </c>
    </row>
    <row r="11" spans="1:16" s="27" customFormat="1" ht="36" x14ac:dyDescent="0.3">
      <c r="B11" s="139" t="s">
        <v>210</v>
      </c>
      <c r="C11" s="25" t="s">
        <v>7</v>
      </c>
      <c r="D11" s="141" t="str">
        <f t="shared" si="0"/>
        <v>Kibbutzim College of Education, Technology and Arts</v>
      </c>
      <c r="E11" s="141" t="str">
        <f t="shared" si="1"/>
        <v>Israel</v>
      </c>
      <c r="F11" s="139" t="s">
        <v>463</v>
      </c>
      <c r="G11" s="139" t="s">
        <v>461</v>
      </c>
      <c r="H11" s="139" t="s">
        <v>208</v>
      </c>
      <c r="I11" s="187" t="s">
        <v>510</v>
      </c>
      <c r="J11" s="75">
        <v>42795</v>
      </c>
      <c r="K11" s="75">
        <v>43100</v>
      </c>
      <c r="L11" s="29">
        <v>8</v>
      </c>
      <c r="M11" s="124">
        <f t="shared" si="2"/>
        <v>92</v>
      </c>
      <c r="N11" s="125">
        <f t="shared" si="3"/>
        <v>736</v>
      </c>
      <c r="O11" s="26" t="str">
        <f t="shared" si="4"/>
        <v/>
      </c>
      <c r="P11" s="27">
        <f t="shared" si="5"/>
        <v>8</v>
      </c>
    </row>
    <row r="12" spans="1:16" s="27" customFormat="1" ht="36" x14ac:dyDescent="0.3">
      <c r="B12" s="139" t="s">
        <v>211</v>
      </c>
      <c r="C12" s="25" t="s">
        <v>7</v>
      </c>
      <c r="D12" s="141" t="str">
        <f t="shared" si="0"/>
        <v>Kibbutzim College of Education, Technology and Arts</v>
      </c>
      <c r="E12" s="141" t="str">
        <f t="shared" si="1"/>
        <v>Israel</v>
      </c>
      <c r="F12" s="139" t="s">
        <v>463</v>
      </c>
      <c r="G12" s="139" t="s">
        <v>461</v>
      </c>
      <c r="H12" s="139" t="s">
        <v>208</v>
      </c>
      <c r="I12" s="187" t="s">
        <v>511</v>
      </c>
      <c r="J12" s="75">
        <v>42705</v>
      </c>
      <c r="K12" s="75">
        <v>43147</v>
      </c>
      <c r="L12" s="29">
        <v>4</v>
      </c>
      <c r="M12" s="124">
        <f t="shared" si="2"/>
        <v>92</v>
      </c>
      <c r="N12" s="125">
        <f t="shared" si="3"/>
        <v>368</v>
      </c>
      <c r="O12" s="26" t="str">
        <f t="shared" si="4"/>
        <v/>
      </c>
      <c r="P12" s="27">
        <f t="shared" si="5"/>
        <v>4</v>
      </c>
    </row>
    <row r="13" spans="1:16" s="27" customFormat="1" ht="36" x14ac:dyDescent="0.3">
      <c r="B13" s="139" t="s">
        <v>162</v>
      </c>
      <c r="C13" s="25" t="s">
        <v>7</v>
      </c>
      <c r="D13" s="141" t="str">
        <f t="shared" ref="D13" si="12">IFERROR(IF(VLOOKUP(C13,PartnerN°Ref,2,FALSE)=0,"",VLOOKUP(C13,PartnerN°Ref,2,FALSE)),"")</f>
        <v>Kibbutzim College of Education, Technology and Arts</v>
      </c>
      <c r="E13" s="141" t="str">
        <f t="shared" ref="E13" si="13">IFERROR(IF(VLOOKUP(C13,PartnerN°Ref,3,FALSE)=0,"",VLOOKUP(C13,PartnerN°Ref,3,FALSE)),"")</f>
        <v>Israel</v>
      </c>
      <c r="F13" s="139" t="s">
        <v>463</v>
      </c>
      <c r="G13" s="139" t="s">
        <v>461</v>
      </c>
      <c r="H13" s="139" t="s">
        <v>208</v>
      </c>
      <c r="I13" s="187" t="s">
        <v>512</v>
      </c>
      <c r="J13" s="75">
        <v>42675</v>
      </c>
      <c r="K13" s="75">
        <v>43147</v>
      </c>
      <c r="L13" s="29">
        <v>6</v>
      </c>
      <c r="M13" s="124">
        <f t="shared" ref="M13" si="14">IF(O13="Error",0,IFERROR(INDEX(Rates,MATCH(E13,CountryALL,0),MATCH(H13,Category,0)),0))</f>
        <v>92</v>
      </c>
      <c r="N13" s="125">
        <f t="shared" ref="N13" si="15">IF(O13="Error",0,IF(L13&gt;((K13-J13)+1),((K13-J13)+1)*M13,L13*M13))</f>
        <v>552</v>
      </c>
      <c r="O13" s="26" t="str">
        <f t="shared" ref="O13" si="16">IF(OR(COUNTBLANK(B13:L13)&gt;0,COUNTIF(WorkPackage,B13)=0,COUNTIF(PartnerN°,C13)=0,COUNTIF(CountryALL,E13)=0,COUNTIF(StaffCat,H13)=0,(K13-J13)&lt;0,ISNUMBER(L13)=FALSE,IF(ISNUMBER(L13)=TRUE,L13=INT(L13*1)/1=FALSE)),"Error","")</f>
        <v/>
      </c>
      <c r="P13" s="27">
        <f t="shared" ref="P13" si="17">IF(L13&gt;(K13-J13)+1,(K13-J13)+1,L13)</f>
        <v>6</v>
      </c>
    </row>
    <row r="14" spans="1:16" s="27" customFormat="1" ht="54" x14ac:dyDescent="0.3">
      <c r="B14" s="139" t="s">
        <v>161</v>
      </c>
      <c r="C14" s="25" t="s">
        <v>7</v>
      </c>
      <c r="D14" s="141" t="str">
        <f t="shared" si="0"/>
        <v>Kibbutzim College of Education, Technology and Arts</v>
      </c>
      <c r="E14" s="141" t="str">
        <f t="shared" ref="E14:E569" si="18">IFERROR(IF(VLOOKUP(C14,PartnerN°Ref,3,FALSE)=0,"",VLOOKUP(C14,PartnerN°Ref,3,FALSE)),"")</f>
        <v>Israel</v>
      </c>
      <c r="F14" s="139" t="s">
        <v>464</v>
      </c>
      <c r="G14" s="139" t="s">
        <v>461</v>
      </c>
      <c r="H14" s="139" t="s">
        <v>131</v>
      </c>
      <c r="I14" s="187" t="s">
        <v>586</v>
      </c>
      <c r="J14" s="75">
        <v>42659</v>
      </c>
      <c r="K14" s="75">
        <v>43038</v>
      </c>
      <c r="L14" s="29">
        <v>9</v>
      </c>
      <c r="M14" s="124">
        <f t="shared" ref="M14:M569" si="19">IF(O14="Error",0,IFERROR(INDEX(Rates,MATCH(E14,CountryALL,0),MATCH(H14,Category,0)),0))</f>
        <v>166</v>
      </c>
      <c r="N14" s="125">
        <f t="shared" ref="N14:N569" si="20">IF(O14="Error",0,IF(L14&gt;((K14-J14)+1),((K14-J14)+1)*M14,L14*M14))</f>
        <v>1494</v>
      </c>
      <c r="O14" s="26" t="str">
        <f t="shared" ref="O14:O569" si="21">IF(OR(COUNTBLANK(B14:L14)&gt;0,COUNTIF(WorkPackage,B14)=0,COUNTIF(PartnerN°,C14)=0,COUNTIF(CountryALL,E14)=0,COUNTIF(StaffCat,H14)=0,(K14-J14)&lt;0,ISNUMBER(L14)=FALSE,IF(ISNUMBER(L14)=TRUE,L14=INT(L14*1)/1=FALSE)),"Error","")</f>
        <v/>
      </c>
      <c r="P14" s="27">
        <f t="shared" ref="P14:P569" si="22">IF(L14&gt;(K14-J14)+1,(K14-J14)+1,L14)</f>
        <v>9</v>
      </c>
    </row>
    <row r="15" spans="1:16" s="27" customFormat="1" ht="36" x14ac:dyDescent="0.3">
      <c r="B15" s="139" t="s">
        <v>160</v>
      </c>
      <c r="C15" s="25" t="s">
        <v>7</v>
      </c>
      <c r="D15" s="141" t="str">
        <f t="shared" si="0"/>
        <v>Kibbutzim College of Education, Technology and Arts</v>
      </c>
      <c r="E15" s="141" t="str">
        <f t="shared" si="18"/>
        <v>Israel</v>
      </c>
      <c r="F15" s="139" t="s">
        <v>464</v>
      </c>
      <c r="G15" s="139" t="s">
        <v>461</v>
      </c>
      <c r="H15" s="139" t="s">
        <v>131</v>
      </c>
      <c r="I15" s="187" t="s">
        <v>548</v>
      </c>
      <c r="J15" s="75">
        <v>42659</v>
      </c>
      <c r="K15" s="75">
        <v>43147</v>
      </c>
      <c r="L15" s="29">
        <v>13</v>
      </c>
      <c r="M15" s="124">
        <f t="shared" si="19"/>
        <v>166</v>
      </c>
      <c r="N15" s="125">
        <f t="shared" si="20"/>
        <v>2158</v>
      </c>
      <c r="O15" s="26" t="str">
        <f t="shared" si="21"/>
        <v/>
      </c>
      <c r="P15" s="27">
        <f t="shared" si="22"/>
        <v>13</v>
      </c>
    </row>
    <row r="16" spans="1:16" s="27" customFormat="1" ht="108" x14ac:dyDescent="0.3">
      <c r="B16" s="139" t="s">
        <v>211</v>
      </c>
      <c r="C16" s="25" t="s">
        <v>7</v>
      </c>
      <c r="D16" s="141" t="str">
        <f t="shared" ref="D16:D569" si="23">IFERROR(IF(VLOOKUP(C16,PartnerN°Ref,2,FALSE)=0,"",VLOOKUP(C16,PartnerN°Ref,2,FALSE)),"")</f>
        <v>Kibbutzim College of Education, Technology and Arts</v>
      </c>
      <c r="E16" s="141" t="str">
        <f t="shared" si="18"/>
        <v>Israel</v>
      </c>
      <c r="F16" s="139" t="s">
        <v>464</v>
      </c>
      <c r="G16" s="139" t="s">
        <v>461</v>
      </c>
      <c r="H16" s="139" t="s">
        <v>131</v>
      </c>
      <c r="I16" s="187" t="s">
        <v>565</v>
      </c>
      <c r="J16" s="75">
        <v>42705</v>
      </c>
      <c r="K16" s="75">
        <v>43039</v>
      </c>
      <c r="L16" s="29">
        <v>7</v>
      </c>
      <c r="M16" s="124">
        <f t="shared" si="19"/>
        <v>166</v>
      </c>
      <c r="N16" s="125">
        <f t="shared" si="20"/>
        <v>1162</v>
      </c>
      <c r="O16" s="26" t="str">
        <f t="shared" si="21"/>
        <v/>
      </c>
      <c r="P16" s="27">
        <f t="shared" si="22"/>
        <v>7</v>
      </c>
    </row>
    <row r="17" spans="2:16" s="27" customFormat="1" ht="36" x14ac:dyDescent="0.3">
      <c r="B17" s="139" t="s">
        <v>161</v>
      </c>
      <c r="C17" s="25" t="s">
        <v>7</v>
      </c>
      <c r="D17" s="141" t="str">
        <f t="shared" si="23"/>
        <v>Kibbutzim College of Education, Technology and Arts</v>
      </c>
      <c r="E17" s="141" t="str">
        <f t="shared" si="18"/>
        <v>Israel</v>
      </c>
      <c r="F17" s="139" t="s">
        <v>465</v>
      </c>
      <c r="G17" s="139" t="s">
        <v>461</v>
      </c>
      <c r="H17" s="139" t="s">
        <v>130</v>
      </c>
      <c r="I17" s="187" t="s">
        <v>549</v>
      </c>
      <c r="J17" s="75">
        <v>42644</v>
      </c>
      <c r="K17" s="75">
        <v>43131</v>
      </c>
      <c r="L17" s="29">
        <v>8</v>
      </c>
      <c r="M17" s="124">
        <f t="shared" si="19"/>
        <v>132</v>
      </c>
      <c r="N17" s="125">
        <f t="shared" si="20"/>
        <v>1056</v>
      </c>
      <c r="O17" s="26" t="str">
        <f t="shared" si="21"/>
        <v/>
      </c>
      <c r="P17" s="27">
        <f t="shared" si="22"/>
        <v>8</v>
      </c>
    </row>
    <row r="18" spans="2:16" s="27" customFormat="1" ht="36" x14ac:dyDescent="0.3">
      <c r="B18" s="139" t="s">
        <v>160</v>
      </c>
      <c r="C18" s="25" t="s">
        <v>7</v>
      </c>
      <c r="D18" s="141" t="str">
        <f t="shared" si="23"/>
        <v>Kibbutzim College of Education, Technology and Arts</v>
      </c>
      <c r="E18" s="141" t="str">
        <f t="shared" si="18"/>
        <v>Israel</v>
      </c>
      <c r="F18" s="139" t="s">
        <v>465</v>
      </c>
      <c r="G18" s="139" t="s">
        <v>461</v>
      </c>
      <c r="H18" s="139" t="s">
        <v>130</v>
      </c>
      <c r="I18" s="187" t="s">
        <v>550</v>
      </c>
      <c r="J18" s="75">
        <v>43040</v>
      </c>
      <c r="K18" s="75">
        <v>43147</v>
      </c>
      <c r="L18" s="29">
        <v>30</v>
      </c>
      <c r="M18" s="124">
        <f t="shared" si="19"/>
        <v>132</v>
      </c>
      <c r="N18" s="125">
        <f t="shared" si="20"/>
        <v>3960</v>
      </c>
      <c r="O18" s="26" t="str">
        <f t="shared" si="21"/>
        <v/>
      </c>
      <c r="P18" s="27">
        <f t="shared" si="22"/>
        <v>30</v>
      </c>
    </row>
    <row r="19" spans="2:16" s="27" customFormat="1" ht="36" x14ac:dyDescent="0.3">
      <c r="B19" s="139" t="s">
        <v>210</v>
      </c>
      <c r="C19" s="25" t="s">
        <v>7</v>
      </c>
      <c r="D19" s="141" t="str">
        <f t="shared" si="23"/>
        <v>Kibbutzim College of Education, Technology and Arts</v>
      </c>
      <c r="E19" s="141" t="str">
        <f t="shared" si="18"/>
        <v>Israel</v>
      </c>
      <c r="F19" s="139" t="s">
        <v>465</v>
      </c>
      <c r="G19" s="139" t="s">
        <v>461</v>
      </c>
      <c r="H19" s="139" t="s">
        <v>130</v>
      </c>
      <c r="I19" s="187" t="s">
        <v>551</v>
      </c>
      <c r="J19" s="75">
        <v>42856</v>
      </c>
      <c r="K19" s="75">
        <v>43131</v>
      </c>
      <c r="L19" s="29">
        <v>4</v>
      </c>
      <c r="M19" s="124">
        <f t="shared" si="19"/>
        <v>132</v>
      </c>
      <c r="N19" s="125">
        <f t="shared" si="20"/>
        <v>528</v>
      </c>
      <c r="O19" s="26" t="str">
        <f t="shared" si="21"/>
        <v/>
      </c>
      <c r="P19" s="27">
        <f t="shared" si="22"/>
        <v>4</v>
      </c>
    </row>
    <row r="20" spans="2:16" s="27" customFormat="1" ht="36" x14ac:dyDescent="0.3">
      <c r="B20" s="139" t="s">
        <v>211</v>
      </c>
      <c r="C20" s="25" t="s">
        <v>7</v>
      </c>
      <c r="D20" s="141" t="str">
        <f t="shared" si="23"/>
        <v>Kibbutzim College of Education, Technology and Arts</v>
      </c>
      <c r="E20" s="141" t="str">
        <f t="shared" si="18"/>
        <v>Israel</v>
      </c>
      <c r="F20" s="139" t="s">
        <v>465</v>
      </c>
      <c r="G20" s="139" t="s">
        <v>461</v>
      </c>
      <c r="H20" s="139" t="s">
        <v>130</v>
      </c>
      <c r="I20" s="187" t="s">
        <v>566</v>
      </c>
      <c r="J20" s="75">
        <v>43040</v>
      </c>
      <c r="K20" s="75">
        <v>43069</v>
      </c>
      <c r="L20" s="29">
        <v>20</v>
      </c>
      <c r="M20" s="124">
        <f t="shared" si="19"/>
        <v>132</v>
      </c>
      <c r="N20" s="125">
        <f t="shared" si="20"/>
        <v>2640</v>
      </c>
      <c r="O20" s="26" t="str">
        <f t="shared" si="21"/>
        <v/>
      </c>
      <c r="P20" s="27">
        <f t="shared" si="22"/>
        <v>20</v>
      </c>
    </row>
    <row r="21" spans="2:16" s="27" customFormat="1" ht="36" x14ac:dyDescent="0.3">
      <c r="B21" s="139" t="s">
        <v>162</v>
      </c>
      <c r="C21" s="25" t="s">
        <v>7</v>
      </c>
      <c r="D21" s="141" t="str">
        <f t="shared" si="23"/>
        <v>Kibbutzim College of Education, Technology and Arts</v>
      </c>
      <c r="E21" s="141" t="str">
        <f t="shared" si="18"/>
        <v>Israel</v>
      </c>
      <c r="F21" s="139" t="s">
        <v>465</v>
      </c>
      <c r="G21" s="139" t="s">
        <v>461</v>
      </c>
      <c r="H21" s="139" t="s">
        <v>130</v>
      </c>
      <c r="I21" s="187" t="s">
        <v>552</v>
      </c>
      <c r="J21" s="75">
        <v>42659</v>
      </c>
      <c r="K21" s="75">
        <v>43069</v>
      </c>
      <c r="L21" s="29">
        <v>5</v>
      </c>
      <c r="M21" s="124">
        <f t="shared" si="19"/>
        <v>132</v>
      </c>
      <c r="N21" s="125">
        <f t="shared" si="20"/>
        <v>660</v>
      </c>
      <c r="O21" s="26" t="str">
        <f t="shared" si="21"/>
        <v/>
      </c>
      <c r="P21" s="27">
        <f t="shared" si="22"/>
        <v>5</v>
      </c>
    </row>
    <row r="22" spans="2:16" s="27" customFormat="1" ht="36" x14ac:dyDescent="0.3">
      <c r="B22" s="139" t="s">
        <v>161</v>
      </c>
      <c r="C22" s="25" t="s">
        <v>7</v>
      </c>
      <c r="D22" s="141" t="str">
        <f t="shared" si="23"/>
        <v>Kibbutzim College of Education, Technology and Arts</v>
      </c>
      <c r="E22" s="141" t="str">
        <f t="shared" si="18"/>
        <v>Israel</v>
      </c>
      <c r="F22" s="139" t="s">
        <v>466</v>
      </c>
      <c r="G22" s="139" t="s">
        <v>467</v>
      </c>
      <c r="H22" s="139" t="s">
        <v>130</v>
      </c>
      <c r="I22" s="187" t="s">
        <v>553</v>
      </c>
      <c r="J22" s="75">
        <v>42675</v>
      </c>
      <c r="K22" s="75">
        <v>43147</v>
      </c>
      <c r="L22" s="29">
        <v>10</v>
      </c>
      <c r="M22" s="124">
        <f t="shared" si="19"/>
        <v>132</v>
      </c>
      <c r="N22" s="125">
        <f t="shared" si="20"/>
        <v>1320</v>
      </c>
      <c r="O22" s="26" t="str">
        <f t="shared" si="21"/>
        <v/>
      </c>
      <c r="P22" s="27">
        <f t="shared" si="22"/>
        <v>10</v>
      </c>
    </row>
    <row r="23" spans="2:16" s="27" customFormat="1" ht="36" x14ac:dyDescent="0.3">
      <c r="B23" s="139" t="s">
        <v>160</v>
      </c>
      <c r="C23" s="25" t="s">
        <v>7</v>
      </c>
      <c r="D23" s="141" t="str">
        <f t="shared" si="23"/>
        <v>Kibbutzim College of Education, Technology and Arts</v>
      </c>
      <c r="E23" s="141" t="str">
        <f t="shared" si="18"/>
        <v>Israel</v>
      </c>
      <c r="F23" s="139" t="s">
        <v>466</v>
      </c>
      <c r="G23" s="139" t="s">
        <v>467</v>
      </c>
      <c r="H23" s="139" t="s">
        <v>130</v>
      </c>
      <c r="I23" s="187" t="s">
        <v>554</v>
      </c>
      <c r="J23" s="75">
        <v>42675</v>
      </c>
      <c r="K23" s="75">
        <v>43100</v>
      </c>
      <c r="L23" s="29">
        <v>6</v>
      </c>
      <c r="M23" s="124">
        <f t="shared" si="19"/>
        <v>132</v>
      </c>
      <c r="N23" s="125">
        <f t="shared" si="20"/>
        <v>792</v>
      </c>
      <c r="O23" s="26" t="str">
        <f t="shared" si="21"/>
        <v/>
      </c>
      <c r="P23" s="27">
        <f t="shared" si="22"/>
        <v>6</v>
      </c>
    </row>
    <row r="24" spans="2:16" s="27" customFormat="1" ht="36" x14ac:dyDescent="0.3">
      <c r="B24" s="139" t="s">
        <v>211</v>
      </c>
      <c r="C24" s="25" t="s">
        <v>7</v>
      </c>
      <c r="D24" s="141" t="str">
        <f t="shared" si="23"/>
        <v>Kibbutzim College of Education, Technology and Arts</v>
      </c>
      <c r="E24" s="141" t="str">
        <f t="shared" ref="E24" si="24">IFERROR(IF(VLOOKUP(C24,PartnerN°Ref,3,FALSE)=0,"",VLOOKUP(C24,PartnerN°Ref,3,FALSE)),"")</f>
        <v>Israel</v>
      </c>
      <c r="F24" s="139" t="s">
        <v>466</v>
      </c>
      <c r="G24" s="139" t="s">
        <v>467</v>
      </c>
      <c r="H24" s="139" t="s">
        <v>130</v>
      </c>
      <c r="I24" s="187" t="s">
        <v>555</v>
      </c>
      <c r="J24" s="75">
        <v>42705</v>
      </c>
      <c r="K24" s="75">
        <v>43131</v>
      </c>
      <c r="L24" s="29">
        <v>6</v>
      </c>
      <c r="M24" s="124">
        <f t="shared" ref="M24" si="25">IF(O24="Error",0,IFERROR(INDEX(Rates,MATCH(E24,CountryALL,0),MATCH(H24,Category,0)),0))</f>
        <v>132</v>
      </c>
      <c r="N24" s="125">
        <f t="shared" ref="N24" si="26">IF(O24="Error",0,IF(L24&gt;((K24-J24)+1),((K24-J24)+1)*M24,L24*M24))</f>
        <v>792</v>
      </c>
      <c r="O24" s="26" t="str">
        <f t="shared" ref="O24" si="27">IF(OR(COUNTBLANK(B24:L24)&gt;0,COUNTIF(WorkPackage,B24)=0,COUNTIF(PartnerN°,C24)=0,COUNTIF(CountryALL,E24)=0,COUNTIF(StaffCat,H24)=0,(K24-J24)&lt;0,ISNUMBER(L24)=FALSE,IF(ISNUMBER(L24)=TRUE,L24=INT(L24*1)/1=FALSE)),"Error","")</f>
        <v/>
      </c>
      <c r="P24" s="27">
        <f t="shared" ref="P24" si="28">IF(L24&gt;(K24-J24)+1,(K24-J24)+1,L24)</f>
        <v>6</v>
      </c>
    </row>
    <row r="25" spans="2:16" s="27" customFormat="1" ht="36" x14ac:dyDescent="0.3">
      <c r="B25" s="139" t="s">
        <v>160</v>
      </c>
      <c r="C25" s="25" t="s">
        <v>7</v>
      </c>
      <c r="D25" s="141" t="str">
        <f t="shared" ref="D25" si="29">IFERROR(IF(VLOOKUP(C25,PartnerN°Ref,2,FALSE)=0,"",VLOOKUP(C25,PartnerN°Ref,2,FALSE)),"")</f>
        <v>Kibbutzim College of Education, Technology and Arts</v>
      </c>
      <c r="E25" s="141" t="str">
        <f t="shared" ref="E25" si="30">IFERROR(IF(VLOOKUP(C25,PartnerN°Ref,3,FALSE)=0,"",VLOOKUP(C25,PartnerN°Ref,3,FALSE)),"")</f>
        <v>Israel</v>
      </c>
      <c r="F25" s="139" t="s">
        <v>468</v>
      </c>
      <c r="G25" s="139" t="s">
        <v>469</v>
      </c>
      <c r="H25" s="139" t="s">
        <v>208</v>
      </c>
      <c r="I25" s="187" t="s">
        <v>509</v>
      </c>
      <c r="J25" s="75">
        <v>42659</v>
      </c>
      <c r="K25" s="75">
        <v>43147</v>
      </c>
      <c r="L25" s="29">
        <v>12</v>
      </c>
      <c r="M25" s="124">
        <f t="shared" ref="M25" si="31">IF(O25="Error",0,IFERROR(INDEX(Rates,MATCH(E25,CountryALL,0),MATCH(H25,Category,0)),0))</f>
        <v>92</v>
      </c>
      <c r="N25" s="125">
        <f t="shared" ref="N25" si="32">IF(O25="Error",0,IF(L25&gt;((K25-J25)+1),((K25-J25)+1)*M25,L25*M25))</f>
        <v>1104</v>
      </c>
      <c r="O25" s="26" t="str">
        <f t="shared" ref="O25" si="33">IF(OR(COUNTBLANK(B25:L25)&gt;0,COUNTIF(WorkPackage,B25)=0,COUNTIF(PartnerN°,C25)=0,COUNTIF(CountryALL,E25)=0,COUNTIF(StaffCat,H25)=0,(K25-J25)&lt;0,ISNUMBER(L25)=FALSE,IF(ISNUMBER(L25)=TRUE,L25=INT(L25*1)/1=FALSE)),"Error","")</f>
        <v/>
      </c>
      <c r="P25" s="27">
        <f t="shared" ref="P25" si="34">IF(L25&gt;(K25-J25)+1,(K25-J25)+1,L25)</f>
        <v>12</v>
      </c>
    </row>
    <row r="26" spans="2:16" s="27" customFormat="1" ht="36" x14ac:dyDescent="0.3">
      <c r="B26" s="139" t="s">
        <v>161</v>
      </c>
      <c r="C26" s="25" t="s">
        <v>7</v>
      </c>
      <c r="D26" s="141" t="str">
        <f t="shared" ref="D26" si="35">IFERROR(IF(VLOOKUP(C26,PartnerN°Ref,2,FALSE)=0,"",VLOOKUP(C26,PartnerN°Ref,2,FALSE)),"")</f>
        <v>Kibbutzim College of Education, Technology and Arts</v>
      </c>
      <c r="E26" s="141" t="str">
        <f t="shared" ref="E26" si="36">IFERROR(IF(VLOOKUP(C26,PartnerN°Ref,3,FALSE)=0,"",VLOOKUP(C26,PartnerN°Ref,3,FALSE)),"")</f>
        <v>Israel</v>
      </c>
      <c r="F26" s="139" t="s">
        <v>470</v>
      </c>
      <c r="G26" s="139" t="s">
        <v>469</v>
      </c>
      <c r="H26" s="139" t="s">
        <v>131</v>
      </c>
      <c r="I26" s="187" t="s">
        <v>556</v>
      </c>
      <c r="J26" s="75">
        <v>42659</v>
      </c>
      <c r="K26" s="75">
        <v>43039</v>
      </c>
      <c r="L26" s="29">
        <v>4</v>
      </c>
      <c r="M26" s="124">
        <f t="shared" ref="M26" si="37">IF(O26="Error",0,IFERROR(INDEX(Rates,MATCH(E26,CountryALL,0),MATCH(H26,Category,0)),0))</f>
        <v>166</v>
      </c>
      <c r="N26" s="125">
        <f t="shared" ref="N26" si="38">IF(O26="Error",0,IF(L26&gt;((K26-J26)+1),((K26-J26)+1)*M26,L26*M26))</f>
        <v>664</v>
      </c>
      <c r="O26" s="26" t="str">
        <f t="shared" ref="O26" si="39">IF(OR(COUNTBLANK(B26:L26)&gt;0,COUNTIF(WorkPackage,B26)=0,COUNTIF(PartnerN°,C26)=0,COUNTIF(CountryALL,E26)=0,COUNTIF(StaffCat,H26)=0,(K26-J26)&lt;0,ISNUMBER(L26)=FALSE,IF(ISNUMBER(L26)=TRUE,L26=INT(L26*1)/1=FALSE)),"Error","")</f>
        <v/>
      </c>
      <c r="P26" s="27">
        <f t="shared" ref="P26" si="40">IF(L26&gt;(K26-J26)+1,(K26-J26)+1,L26)</f>
        <v>4</v>
      </c>
    </row>
    <row r="27" spans="2:16" s="27" customFormat="1" ht="36" x14ac:dyDescent="0.3">
      <c r="B27" s="139" t="s">
        <v>160</v>
      </c>
      <c r="C27" s="25" t="s">
        <v>7</v>
      </c>
      <c r="D27" s="141" t="str">
        <f t="shared" ref="D27:D30" si="41">IFERROR(IF(VLOOKUP(C27,PartnerN°Ref,2,FALSE)=0,"",VLOOKUP(C27,PartnerN°Ref,2,FALSE)),"")</f>
        <v>Kibbutzim College of Education, Technology and Arts</v>
      </c>
      <c r="E27" s="141" t="str">
        <f t="shared" ref="E27:E30" si="42">IFERROR(IF(VLOOKUP(C27,PartnerN°Ref,3,FALSE)=0,"",VLOOKUP(C27,PartnerN°Ref,3,FALSE)),"")</f>
        <v>Israel</v>
      </c>
      <c r="F27" s="139" t="s">
        <v>470</v>
      </c>
      <c r="G27" s="139" t="s">
        <v>469</v>
      </c>
      <c r="H27" s="139" t="s">
        <v>131</v>
      </c>
      <c r="I27" s="187" t="s">
        <v>557</v>
      </c>
      <c r="J27" s="75">
        <v>42705</v>
      </c>
      <c r="K27" s="75">
        <v>43100</v>
      </c>
      <c r="L27" s="29">
        <v>6</v>
      </c>
      <c r="M27" s="124">
        <f t="shared" ref="M27:M30" si="43">IF(O27="Error",0,IFERROR(INDEX(Rates,MATCH(E27,CountryALL,0),MATCH(H27,Category,0)),0))</f>
        <v>166</v>
      </c>
      <c r="N27" s="125">
        <f t="shared" ref="N27:N30" si="44">IF(O27="Error",0,IF(L27&gt;((K27-J27)+1),((K27-J27)+1)*M27,L27*M27))</f>
        <v>996</v>
      </c>
      <c r="O27" s="26" t="str">
        <f t="shared" ref="O27:O30" si="45">IF(OR(COUNTBLANK(B27:L27)&gt;0,COUNTIF(WorkPackage,B27)=0,COUNTIF(PartnerN°,C27)=0,COUNTIF(CountryALL,E27)=0,COUNTIF(StaffCat,H27)=0,(K27-J27)&lt;0,ISNUMBER(L27)=FALSE,IF(ISNUMBER(L27)=TRUE,L27=INT(L27*1)/1=FALSE)),"Error","")</f>
        <v/>
      </c>
      <c r="P27" s="27">
        <f t="shared" ref="P27:P30" si="46">IF(L27&gt;(K27-J27)+1,(K27-J27)+1,L27)</f>
        <v>6</v>
      </c>
    </row>
    <row r="28" spans="2:16" s="27" customFormat="1" ht="36" x14ac:dyDescent="0.3">
      <c r="B28" s="139" t="s">
        <v>160</v>
      </c>
      <c r="C28" s="25" t="s">
        <v>7</v>
      </c>
      <c r="D28" s="141" t="str">
        <f t="shared" si="41"/>
        <v>Kibbutzim College of Education, Technology and Arts</v>
      </c>
      <c r="E28" s="141" t="str">
        <f t="shared" si="42"/>
        <v>Israel</v>
      </c>
      <c r="F28" s="139" t="s">
        <v>558</v>
      </c>
      <c r="G28" s="139" t="s">
        <v>469</v>
      </c>
      <c r="H28" s="139" t="s">
        <v>130</v>
      </c>
      <c r="I28" s="187" t="s">
        <v>559</v>
      </c>
      <c r="J28" s="75">
        <v>42705</v>
      </c>
      <c r="K28" s="75">
        <v>43147</v>
      </c>
      <c r="L28" s="29">
        <v>19</v>
      </c>
      <c r="M28" s="124">
        <f t="shared" si="43"/>
        <v>132</v>
      </c>
      <c r="N28" s="125">
        <f t="shared" si="44"/>
        <v>2508</v>
      </c>
      <c r="O28" s="26" t="str">
        <f t="shared" si="45"/>
        <v/>
      </c>
      <c r="P28" s="27">
        <f t="shared" si="46"/>
        <v>19</v>
      </c>
    </row>
    <row r="29" spans="2:16" s="27" customFormat="1" ht="36" x14ac:dyDescent="0.3">
      <c r="B29" s="139" t="s">
        <v>161</v>
      </c>
      <c r="C29" s="25" t="s">
        <v>7</v>
      </c>
      <c r="D29" s="141" t="str">
        <f t="shared" si="41"/>
        <v>Kibbutzim College of Education, Technology and Arts</v>
      </c>
      <c r="E29" s="141" t="str">
        <f t="shared" si="42"/>
        <v>Israel</v>
      </c>
      <c r="F29" s="139" t="s">
        <v>558</v>
      </c>
      <c r="G29" s="139" t="s">
        <v>469</v>
      </c>
      <c r="H29" s="139" t="s">
        <v>130</v>
      </c>
      <c r="I29" s="187" t="s">
        <v>567</v>
      </c>
      <c r="J29" s="75">
        <v>42856</v>
      </c>
      <c r="K29" s="75">
        <v>43147</v>
      </c>
      <c r="L29" s="29">
        <v>8</v>
      </c>
      <c r="M29" s="124">
        <f t="shared" si="43"/>
        <v>132</v>
      </c>
      <c r="N29" s="125">
        <f t="shared" si="44"/>
        <v>1056</v>
      </c>
      <c r="O29" s="26" t="str">
        <f t="shared" si="45"/>
        <v/>
      </c>
      <c r="P29" s="27">
        <f t="shared" si="46"/>
        <v>8</v>
      </c>
    </row>
    <row r="30" spans="2:16" s="27" customFormat="1" ht="36" x14ac:dyDescent="0.3">
      <c r="B30" s="139" t="s">
        <v>210</v>
      </c>
      <c r="C30" s="25" t="s">
        <v>7</v>
      </c>
      <c r="D30" s="141" t="str">
        <f t="shared" si="41"/>
        <v>Kibbutzim College of Education, Technology and Arts</v>
      </c>
      <c r="E30" s="141" t="str">
        <f t="shared" si="42"/>
        <v>Israel</v>
      </c>
      <c r="F30" s="139" t="s">
        <v>558</v>
      </c>
      <c r="G30" s="139" t="s">
        <v>469</v>
      </c>
      <c r="H30" s="139" t="s">
        <v>130</v>
      </c>
      <c r="I30" s="187" t="s">
        <v>568</v>
      </c>
      <c r="J30" s="75">
        <v>42856</v>
      </c>
      <c r="K30" s="75">
        <v>43131</v>
      </c>
      <c r="L30" s="29">
        <v>3</v>
      </c>
      <c r="M30" s="124">
        <f t="shared" si="43"/>
        <v>132</v>
      </c>
      <c r="N30" s="125">
        <f t="shared" si="44"/>
        <v>396</v>
      </c>
      <c r="O30" s="26" t="str">
        <f t="shared" si="45"/>
        <v/>
      </c>
      <c r="P30" s="27">
        <f t="shared" si="46"/>
        <v>3</v>
      </c>
    </row>
    <row r="31" spans="2:16" s="27" customFormat="1" ht="36" x14ac:dyDescent="0.3">
      <c r="B31" s="139" t="s">
        <v>161</v>
      </c>
      <c r="C31" s="25" t="s">
        <v>7</v>
      </c>
      <c r="D31" s="141" t="str">
        <f t="shared" si="23"/>
        <v>Kibbutzim College of Education, Technology and Arts</v>
      </c>
      <c r="E31" s="141" t="str">
        <f t="shared" si="18"/>
        <v>Israel</v>
      </c>
      <c r="F31" s="139" t="s">
        <v>523</v>
      </c>
      <c r="G31" s="139" t="s">
        <v>490</v>
      </c>
      <c r="H31" s="139" t="s">
        <v>130</v>
      </c>
      <c r="I31" s="187" t="s">
        <v>569</v>
      </c>
      <c r="J31" s="75">
        <v>42659</v>
      </c>
      <c r="K31" s="75">
        <v>43131</v>
      </c>
      <c r="L31" s="29">
        <v>5</v>
      </c>
      <c r="M31" s="124">
        <f t="shared" si="19"/>
        <v>132</v>
      </c>
      <c r="N31" s="125">
        <f t="shared" si="20"/>
        <v>660</v>
      </c>
      <c r="O31" s="26" t="str">
        <f t="shared" si="21"/>
        <v/>
      </c>
      <c r="P31" s="27">
        <f t="shared" si="22"/>
        <v>5</v>
      </c>
    </row>
    <row r="32" spans="2:16" s="27" customFormat="1" ht="54" x14ac:dyDescent="0.3">
      <c r="B32" s="139" t="s">
        <v>210</v>
      </c>
      <c r="C32" s="25" t="s">
        <v>7</v>
      </c>
      <c r="D32" s="141" t="str">
        <f t="shared" si="23"/>
        <v>Kibbutzim College of Education, Technology and Arts</v>
      </c>
      <c r="E32" s="141" t="str">
        <f t="shared" si="18"/>
        <v>Israel</v>
      </c>
      <c r="F32" s="139" t="s">
        <v>523</v>
      </c>
      <c r="G32" s="139" t="s">
        <v>490</v>
      </c>
      <c r="H32" s="139" t="s">
        <v>130</v>
      </c>
      <c r="I32" s="187" t="s">
        <v>570</v>
      </c>
      <c r="J32" s="75">
        <v>42659</v>
      </c>
      <c r="K32" s="75">
        <v>43131</v>
      </c>
      <c r="L32" s="29">
        <v>9</v>
      </c>
      <c r="M32" s="124">
        <f t="shared" si="19"/>
        <v>132</v>
      </c>
      <c r="N32" s="125">
        <f t="shared" si="20"/>
        <v>1188</v>
      </c>
      <c r="O32" s="26" t="str">
        <f t="shared" si="21"/>
        <v/>
      </c>
      <c r="P32" s="27">
        <f t="shared" si="22"/>
        <v>9</v>
      </c>
    </row>
    <row r="33" spans="2:16" s="27" customFormat="1" ht="36" x14ac:dyDescent="0.3">
      <c r="B33" s="139" t="s">
        <v>211</v>
      </c>
      <c r="C33" s="25" t="s">
        <v>7</v>
      </c>
      <c r="D33" s="141" t="str">
        <f t="shared" si="23"/>
        <v>Kibbutzim College of Education, Technology and Arts</v>
      </c>
      <c r="E33" s="141" t="str">
        <f t="shared" si="18"/>
        <v>Israel</v>
      </c>
      <c r="F33" s="139" t="s">
        <v>523</v>
      </c>
      <c r="G33" s="139" t="s">
        <v>490</v>
      </c>
      <c r="H33" s="139" t="s">
        <v>130</v>
      </c>
      <c r="I33" s="187" t="s">
        <v>571</v>
      </c>
      <c r="J33" s="75">
        <v>42659</v>
      </c>
      <c r="K33" s="75">
        <v>43131</v>
      </c>
      <c r="L33" s="29">
        <v>5</v>
      </c>
      <c r="M33" s="124">
        <f t="shared" si="19"/>
        <v>132</v>
      </c>
      <c r="N33" s="125">
        <f t="shared" si="20"/>
        <v>660</v>
      </c>
      <c r="O33" s="26" t="str">
        <f t="shared" si="21"/>
        <v/>
      </c>
      <c r="P33" s="27">
        <f t="shared" si="22"/>
        <v>5</v>
      </c>
    </row>
    <row r="34" spans="2:16" s="27" customFormat="1" ht="36" x14ac:dyDescent="0.3">
      <c r="B34" s="139" t="s">
        <v>162</v>
      </c>
      <c r="C34" s="25" t="s">
        <v>7</v>
      </c>
      <c r="D34" s="141" t="str">
        <f t="shared" si="23"/>
        <v>Kibbutzim College of Education, Technology and Arts</v>
      </c>
      <c r="E34" s="141" t="str">
        <f t="shared" si="18"/>
        <v>Israel</v>
      </c>
      <c r="F34" s="139" t="s">
        <v>523</v>
      </c>
      <c r="G34" s="139" t="s">
        <v>490</v>
      </c>
      <c r="H34" s="139" t="s">
        <v>130</v>
      </c>
      <c r="I34" s="187" t="s">
        <v>524</v>
      </c>
      <c r="J34" s="75">
        <v>42659</v>
      </c>
      <c r="K34" s="75">
        <v>43131</v>
      </c>
      <c r="L34" s="29">
        <v>6</v>
      </c>
      <c r="M34" s="124">
        <f t="shared" si="19"/>
        <v>132</v>
      </c>
      <c r="N34" s="125">
        <f t="shared" si="20"/>
        <v>792</v>
      </c>
      <c r="O34" s="26" t="str">
        <f t="shared" si="21"/>
        <v/>
      </c>
      <c r="P34" s="27">
        <f t="shared" si="22"/>
        <v>6</v>
      </c>
    </row>
    <row r="35" spans="2:16" s="27" customFormat="1" ht="72" x14ac:dyDescent="0.3">
      <c r="B35" s="139" t="s">
        <v>161</v>
      </c>
      <c r="C35" s="25" t="s">
        <v>7</v>
      </c>
      <c r="D35" s="141" t="str">
        <f t="shared" si="23"/>
        <v>Kibbutzim College of Education, Technology and Arts</v>
      </c>
      <c r="E35" s="141" t="str">
        <f t="shared" si="18"/>
        <v>Israel</v>
      </c>
      <c r="F35" s="139" t="s">
        <v>525</v>
      </c>
      <c r="G35" s="139" t="s">
        <v>490</v>
      </c>
      <c r="H35" s="139" t="s">
        <v>208</v>
      </c>
      <c r="I35" s="187" t="s">
        <v>572</v>
      </c>
      <c r="J35" s="75">
        <v>42659</v>
      </c>
      <c r="K35" s="75">
        <v>43159</v>
      </c>
      <c r="L35" s="29">
        <v>6</v>
      </c>
      <c r="M35" s="124">
        <f t="shared" si="19"/>
        <v>92</v>
      </c>
      <c r="N35" s="125">
        <f t="shared" si="20"/>
        <v>552</v>
      </c>
      <c r="O35" s="26" t="str">
        <f t="shared" si="21"/>
        <v/>
      </c>
      <c r="P35" s="27">
        <f t="shared" si="22"/>
        <v>6</v>
      </c>
    </row>
    <row r="36" spans="2:16" s="27" customFormat="1" ht="36" x14ac:dyDescent="0.3">
      <c r="B36" s="139" t="s">
        <v>160</v>
      </c>
      <c r="C36" s="25" t="s">
        <v>7</v>
      </c>
      <c r="D36" s="141" t="str">
        <f t="shared" si="23"/>
        <v>Kibbutzim College of Education, Technology and Arts</v>
      </c>
      <c r="E36" s="141" t="str">
        <f t="shared" si="18"/>
        <v>Israel</v>
      </c>
      <c r="F36" s="139" t="s">
        <v>525</v>
      </c>
      <c r="G36" s="139" t="s">
        <v>490</v>
      </c>
      <c r="H36" s="139" t="s">
        <v>208</v>
      </c>
      <c r="I36" s="187" t="s">
        <v>573</v>
      </c>
      <c r="J36" s="75">
        <v>42659</v>
      </c>
      <c r="K36" s="75">
        <v>43159</v>
      </c>
      <c r="L36" s="29">
        <v>3</v>
      </c>
      <c r="M36" s="124">
        <f t="shared" si="19"/>
        <v>92</v>
      </c>
      <c r="N36" s="125">
        <f t="shared" si="20"/>
        <v>276</v>
      </c>
      <c r="O36" s="26" t="str">
        <f t="shared" si="21"/>
        <v/>
      </c>
      <c r="P36" s="27">
        <f t="shared" si="22"/>
        <v>3</v>
      </c>
    </row>
    <row r="37" spans="2:16" s="27" customFormat="1" ht="72" x14ac:dyDescent="0.3">
      <c r="B37" s="139" t="s">
        <v>210</v>
      </c>
      <c r="C37" s="25" t="s">
        <v>7</v>
      </c>
      <c r="D37" s="141" t="str">
        <f t="shared" si="23"/>
        <v>Kibbutzim College of Education, Technology and Arts</v>
      </c>
      <c r="E37" s="141" t="str">
        <f t="shared" si="18"/>
        <v>Israel</v>
      </c>
      <c r="F37" s="139" t="s">
        <v>525</v>
      </c>
      <c r="G37" s="139" t="s">
        <v>490</v>
      </c>
      <c r="H37" s="139" t="s">
        <v>208</v>
      </c>
      <c r="I37" s="187" t="s">
        <v>574</v>
      </c>
      <c r="J37" s="75">
        <v>42659</v>
      </c>
      <c r="K37" s="75">
        <v>43159</v>
      </c>
      <c r="L37" s="29">
        <v>9</v>
      </c>
      <c r="M37" s="124">
        <f t="shared" si="19"/>
        <v>92</v>
      </c>
      <c r="N37" s="125">
        <f t="shared" si="20"/>
        <v>828</v>
      </c>
      <c r="O37" s="26" t="str">
        <f t="shared" si="21"/>
        <v/>
      </c>
      <c r="P37" s="27">
        <f t="shared" si="22"/>
        <v>9</v>
      </c>
    </row>
    <row r="38" spans="2:16" s="27" customFormat="1" ht="108" x14ac:dyDescent="0.3">
      <c r="B38" s="139" t="s">
        <v>162</v>
      </c>
      <c r="C38" s="25" t="s">
        <v>7</v>
      </c>
      <c r="D38" s="141" t="str">
        <f t="shared" si="23"/>
        <v>Kibbutzim College of Education, Technology and Arts</v>
      </c>
      <c r="E38" s="141" t="str">
        <f t="shared" si="18"/>
        <v>Israel</v>
      </c>
      <c r="F38" s="139" t="s">
        <v>525</v>
      </c>
      <c r="G38" s="139" t="s">
        <v>490</v>
      </c>
      <c r="H38" s="139" t="s">
        <v>208</v>
      </c>
      <c r="I38" s="187" t="s">
        <v>575</v>
      </c>
      <c r="J38" s="75">
        <v>42659</v>
      </c>
      <c r="K38" s="75">
        <v>43159</v>
      </c>
      <c r="L38" s="29">
        <v>15</v>
      </c>
      <c r="M38" s="124">
        <f t="shared" si="19"/>
        <v>92</v>
      </c>
      <c r="N38" s="125">
        <f t="shared" si="20"/>
        <v>1380</v>
      </c>
      <c r="O38" s="26" t="str">
        <f t="shared" si="21"/>
        <v/>
      </c>
      <c r="P38" s="27">
        <f t="shared" si="22"/>
        <v>15</v>
      </c>
    </row>
    <row r="39" spans="2:16" s="27" customFormat="1" ht="36" x14ac:dyDescent="0.3">
      <c r="B39" s="139" t="s">
        <v>161</v>
      </c>
      <c r="C39" s="25" t="s">
        <v>7</v>
      </c>
      <c r="D39" s="141" t="str">
        <f t="shared" si="23"/>
        <v>Kibbutzim College of Education, Technology and Arts</v>
      </c>
      <c r="E39" s="141" t="str">
        <f t="shared" si="18"/>
        <v>Israel</v>
      </c>
      <c r="F39" s="139" t="s">
        <v>526</v>
      </c>
      <c r="G39" s="139" t="s">
        <v>490</v>
      </c>
      <c r="H39" s="139" t="s">
        <v>131</v>
      </c>
      <c r="I39" s="187" t="s">
        <v>576</v>
      </c>
      <c r="J39" s="75">
        <v>42659</v>
      </c>
      <c r="K39" s="75">
        <v>43147</v>
      </c>
      <c r="L39" s="29">
        <v>9</v>
      </c>
      <c r="M39" s="124">
        <f t="shared" si="19"/>
        <v>166</v>
      </c>
      <c r="N39" s="125">
        <f t="shared" si="20"/>
        <v>1494</v>
      </c>
      <c r="O39" s="26" t="str">
        <f t="shared" si="21"/>
        <v/>
      </c>
      <c r="P39" s="27">
        <f t="shared" si="22"/>
        <v>9</v>
      </c>
    </row>
    <row r="40" spans="2:16" s="27" customFormat="1" ht="54" x14ac:dyDescent="0.3">
      <c r="B40" s="139" t="s">
        <v>210</v>
      </c>
      <c r="C40" s="25" t="s">
        <v>7</v>
      </c>
      <c r="D40" s="141" t="str">
        <f t="shared" si="23"/>
        <v>Kibbutzim College of Education, Technology and Arts</v>
      </c>
      <c r="E40" s="141" t="str">
        <f t="shared" si="18"/>
        <v>Israel</v>
      </c>
      <c r="F40" s="139" t="s">
        <v>526</v>
      </c>
      <c r="G40" s="139" t="s">
        <v>490</v>
      </c>
      <c r="H40" s="139" t="s">
        <v>131</v>
      </c>
      <c r="I40" s="187" t="s">
        <v>527</v>
      </c>
      <c r="J40" s="75">
        <v>42659</v>
      </c>
      <c r="K40" s="75">
        <v>43147</v>
      </c>
      <c r="L40" s="29">
        <v>6</v>
      </c>
      <c r="M40" s="124">
        <f t="shared" si="19"/>
        <v>166</v>
      </c>
      <c r="N40" s="125">
        <f t="shared" si="20"/>
        <v>996</v>
      </c>
      <c r="O40" s="26" t="str">
        <f t="shared" si="21"/>
        <v/>
      </c>
      <c r="P40" s="27">
        <f t="shared" si="22"/>
        <v>6</v>
      </c>
    </row>
    <row r="41" spans="2:16" s="27" customFormat="1" ht="54" x14ac:dyDescent="0.3">
      <c r="B41" s="139" t="s">
        <v>211</v>
      </c>
      <c r="C41" s="25" t="s">
        <v>7</v>
      </c>
      <c r="D41" s="141" t="str">
        <f t="shared" si="23"/>
        <v>Kibbutzim College of Education, Technology and Arts</v>
      </c>
      <c r="E41" s="141" t="str">
        <f t="shared" si="18"/>
        <v>Israel</v>
      </c>
      <c r="F41" s="139" t="s">
        <v>526</v>
      </c>
      <c r="G41" s="139" t="s">
        <v>490</v>
      </c>
      <c r="H41" s="139" t="s">
        <v>131</v>
      </c>
      <c r="I41" s="187" t="s">
        <v>577</v>
      </c>
      <c r="J41" s="75">
        <v>42659</v>
      </c>
      <c r="K41" s="75">
        <v>43147</v>
      </c>
      <c r="L41" s="29">
        <v>6</v>
      </c>
      <c r="M41" s="124">
        <f t="shared" si="19"/>
        <v>166</v>
      </c>
      <c r="N41" s="125">
        <f t="shared" si="20"/>
        <v>996</v>
      </c>
      <c r="O41" s="26" t="str">
        <f t="shared" si="21"/>
        <v/>
      </c>
      <c r="P41" s="27">
        <f t="shared" si="22"/>
        <v>6</v>
      </c>
    </row>
    <row r="42" spans="2:16" s="27" customFormat="1" ht="72" x14ac:dyDescent="0.3">
      <c r="B42" s="139" t="s">
        <v>162</v>
      </c>
      <c r="C42" s="25" t="s">
        <v>7</v>
      </c>
      <c r="D42" s="141" t="str">
        <f t="shared" si="23"/>
        <v>Kibbutzim College of Education, Technology and Arts</v>
      </c>
      <c r="E42" s="141" t="str">
        <f t="shared" si="18"/>
        <v>Israel</v>
      </c>
      <c r="F42" s="139" t="s">
        <v>526</v>
      </c>
      <c r="G42" s="139" t="s">
        <v>490</v>
      </c>
      <c r="H42" s="139" t="s">
        <v>131</v>
      </c>
      <c r="I42" s="187" t="s">
        <v>528</v>
      </c>
      <c r="J42" s="75">
        <v>42659</v>
      </c>
      <c r="K42" s="75">
        <v>43147</v>
      </c>
      <c r="L42" s="29">
        <v>8</v>
      </c>
      <c r="M42" s="124">
        <f t="shared" si="19"/>
        <v>166</v>
      </c>
      <c r="N42" s="125">
        <f t="shared" si="20"/>
        <v>1328</v>
      </c>
      <c r="O42" s="26" t="str">
        <f t="shared" si="21"/>
        <v/>
      </c>
      <c r="P42" s="27">
        <f t="shared" si="22"/>
        <v>8</v>
      </c>
    </row>
    <row r="43" spans="2:16" s="27" customFormat="1" ht="36" x14ac:dyDescent="0.3">
      <c r="B43" s="139" t="s">
        <v>161</v>
      </c>
      <c r="C43" s="25" t="s">
        <v>7</v>
      </c>
      <c r="D43" s="141" t="str">
        <f t="shared" si="23"/>
        <v>Kibbutzim College of Education, Technology and Arts</v>
      </c>
      <c r="E43" s="141" t="str">
        <f t="shared" si="18"/>
        <v>Israel</v>
      </c>
      <c r="F43" s="139" t="s">
        <v>529</v>
      </c>
      <c r="G43" s="139" t="s">
        <v>530</v>
      </c>
      <c r="H43" s="139" t="s">
        <v>130</v>
      </c>
      <c r="I43" s="187" t="s">
        <v>578</v>
      </c>
      <c r="J43" s="75">
        <v>42675</v>
      </c>
      <c r="K43" s="75">
        <v>43099</v>
      </c>
      <c r="L43" s="29">
        <v>7</v>
      </c>
      <c r="M43" s="124">
        <f t="shared" si="19"/>
        <v>132</v>
      </c>
      <c r="N43" s="125">
        <f t="shared" si="20"/>
        <v>924</v>
      </c>
      <c r="O43" s="26" t="str">
        <f t="shared" si="21"/>
        <v/>
      </c>
      <c r="P43" s="27">
        <f t="shared" si="22"/>
        <v>7</v>
      </c>
    </row>
    <row r="44" spans="2:16" s="27" customFormat="1" ht="36" x14ac:dyDescent="0.3">
      <c r="B44" s="139" t="s">
        <v>160</v>
      </c>
      <c r="C44" s="25" t="s">
        <v>7</v>
      </c>
      <c r="D44" s="141" t="str">
        <f t="shared" si="23"/>
        <v>Kibbutzim College of Education, Technology and Arts</v>
      </c>
      <c r="E44" s="141" t="str">
        <f t="shared" si="18"/>
        <v>Israel</v>
      </c>
      <c r="F44" s="139" t="s">
        <v>529</v>
      </c>
      <c r="G44" s="139" t="s">
        <v>530</v>
      </c>
      <c r="H44" s="139" t="s">
        <v>130</v>
      </c>
      <c r="I44" s="187" t="s">
        <v>531</v>
      </c>
      <c r="J44" s="75">
        <v>43040</v>
      </c>
      <c r="K44" s="75">
        <v>43099</v>
      </c>
      <c r="L44" s="29">
        <v>13</v>
      </c>
      <c r="M44" s="124">
        <f t="shared" si="19"/>
        <v>132</v>
      </c>
      <c r="N44" s="125">
        <f t="shared" si="20"/>
        <v>1716</v>
      </c>
      <c r="O44" s="26" t="str">
        <f t="shared" si="21"/>
        <v/>
      </c>
      <c r="P44" s="27">
        <f t="shared" si="22"/>
        <v>13</v>
      </c>
    </row>
    <row r="45" spans="2:16" s="27" customFormat="1" ht="36" x14ac:dyDescent="0.3">
      <c r="B45" s="139" t="s">
        <v>211</v>
      </c>
      <c r="C45" s="25" t="s">
        <v>7</v>
      </c>
      <c r="D45" s="141" t="str">
        <f t="shared" si="23"/>
        <v>Kibbutzim College of Education, Technology and Arts</v>
      </c>
      <c r="E45" s="141" t="str">
        <f t="shared" si="18"/>
        <v>Israel</v>
      </c>
      <c r="F45" s="139" t="s">
        <v>529</v>
      </c>
      <c r="G45" s="139" t="s">
        <v>530</v>
      </c>
      <c r="H45" s="139" t="s">
        <v>130</v>
      </c>
      <c r="I45" s="187" t="s">
        <v>579</v>
      </c>
      <c r="J45" s="75">
        <v>42795</v>
      </c>
      <c r="K45" s="75">
        <v>43069</v>
      </c>
      <c r="L45" s="29">
        <v>11</v>
      </c>
      <c r="M45" s="124">
        <f t="shared" si="19"/>
        <v>132</v>
      </c>
      <c r="N45" s="125">
        <f t="shared" si="20"/>
        <v>1452</v>
      </c>
      <c r="O45" s="26" t="str">
        <f t="shared" si="21"/>
        <v/>
      </c>
      <c r="P45" s="27">
        <f t="shared" si="22"/>
        <v>11</v>
      </c>
    </row>
    <row r="46" spans="2:16" s="27" customFormat="1" ht="108" x14ac:dyDescent="0.3">
      <c r="B46" s="139" t="s">
        <v>162</v>
      </c>
      <c r="C46" s="25" t="s">
        <v>7</v>
      </c>
      <c r="D46" s="141" t="str">
        <f t="shared" si="23"/>
        <v>Kibbutzim College of Education, Technology and Arts</v>
      </c>
      <c r="E46" s="141" t="str">
        <f t="shared" si="18"/>
        <v>Israel</v>
      </c>
      <c r="F46" s="139" t="s">
        <v>536</v>
      </c>
      <c r="G46" s="139" t="s">
        <v>486</v>
      </c>
      <c r="H46" s="139" t="s">
        <v>208</v>
      </c>
      <c r="I46" s="187" t="s">
        <v>580</v>
      </c>
      <c r="J46" s="75">
        <v>42658</v>
      </c>
      <c r="K46" s="75">
        <v>43159</v>
      </c>
      <c r="L46" s="29">
        <v>11</v>
      </c>
      <c r="M46" s="124">
        <f t="shared" si="19"/>
        <v>92</v>
      </c>
      <c r="N46" s="125">
        <f t="shared" si="20"/>
        <v>1012</v>
      </c>
      <c r="O46" s="26" t="str">
        <f t="shared" si="21"/>
        <v/>
      </c>
      <c r="P46" s="27">
        <f t="shared" si="22"/>
        <v>11</v>
      </c>
    </row>
    <row r="47" spans="2:16" s="27" customFormat="1" ht="36" x14ac:dyDescent="0.3">
      <c r="B47" s="139" t="s">
        <v>161</v>
      </c>
      <c r="C47" s="25" t="s">
        <v>7</v>
      </c>
      <c r="D47" s="141" t="str">
        <f t="shared" si="23"/>
        <v>Kibbutzim College of Education, Technology and Arts</v>
      </c>
      <c r="E47" s="141" t="str">
        <f t="shared" si="18"/>
        <v>Israel</v>
      </c>
      <c r="F47" s="139" t="s">
        <v>536</v>
      </c>
      <c r="G47" s="139" t="s">
        <v>486</v>
      </c>
      <c r="H47" s="139" t="s">
        <v>208</v>
      </c>
      <c r="I47" s="187" t="s">
        <v>538</v>
      </c>
      <c r="J47" s="75">
        <v>42658</v>
      </c>
      <c r="K47" s="75">
        <v>43159</v>
      </c>
      <c r="L47" s="29">
        <v>1</v>
      </c>
      <c r="M47" s="124">
        <f t="shared" si="19"/>
        <v>92</v>
      </c>
      <c r="N47" s="125">
        <f t="shared" si="20"/>
        <v>92</v>
      </c>
      <c r="O47" s="26" t="str">
        <f t="shared" si="21"/>
        <v/>
      </c>
      <c r="P47" s="27">
        <f t="shared" si="22"/>
        <v>1</v>
      </c>
    </row>
    <row r="48" spans="2:16" s="27" customFormat="1" ht="54" x14ac:dyDescent="0.3">
      <c r="B48" s="139" t="s">
        <v>162</v>
      </c>
      <c r="C48" s="25" t="s">
        <v>7</v>
      </c>
      <c r="D48" s="141" t="str">
        <f t="shared" si="23"/>
        <v>Kibbutzim College of Education, Technology and Arts</v>
      </c>
      <c r="E48" s="141" t="str">
        <f t="shared" si="18"/>
        <v>Israel</v>
      </c>
      <c r="F48" s="139" t="s">
        <v>537</v>
      </c>
      <c r="G48" s="139" t="s">
        <v>486</v>
      </c>
      <c r="H48" s="139" t="s">
        <v>131</v>
      </c>
      <c r="I48" s="187" t="s">
        <v>581</v>
      </c>
      <c r="J48" s="75">
        <v>42658</v>
      </c>
      <c r="K48" s="75">
        <v>43159</v>
      </c>
      <c r="L48" s="29">
        <v>21</v>
      </c>
      <c r="M48" s="124">
        <f t="shared" si="19"/>
        <v>166</v>
      </c>
      <c r="N48" s="125">
        <f t="shared" si="20"/>
        <v>3486</v>
      </c>
      <c r="O48" s="26" t="str">
        <f t="shared" si="21"/>
        <v/>
      </c>
      <c r="P48" s="27">
        <f t="shared" si="22"/>
        <v>21</v>
      </c>
    </row>
    <row r="49" spans="2:16" s="27" customFormat="1" ht="36" x14ac:dyDescent="0.3">
      <c r="B49" s="139" t="s">
        <v>161</v>
      </c>
      <c r="C49" s="25" t="s">
        <v>7</v>
      </c>
      <c r="D49" s="141" t="str">
        <f t="shared" si="23"/>
        <v>Kibbutzim College of Education, Technology and Arts</v>
      </c>
      <c r="E49" s="141" t="str">
        <f t="shared" si="18"/>
        <v>Israel</v>
      </c>
      <c r="F49" s="139" t="s">
        <v>537</v>
      </c>
      <c r="G49" s="139" t="s">
        <v>486</v>
      </c>
      <c r="H49" s="139" t="s">
        <v>131</v>
      </c>
      <c r="I49" s="187" t="s">
        <v>540</v>
      </c>
      <c r="J49" s="75">
        <v>42658</v>
      </c>
      <c r="K49" s="75">
        <v>43159</v>
      </c>
      <c r="L49" s="29">
        <v>1</v>
      </c>
      <c r="M49" s="124">
        <f t="shared" si="19"/>
        <v>166</v>
      </c>
      <c r="N49" s="125">
        <f t="shared" si="20"/>
        <v>166</v>
      </c>
      <c r="O49" s="26" t="str">
        <f t="shared" si="21"/>
        <v/>
      </c>
      <c r="P49" s="27">
        <f t="shared" si="22"/>
        <v>1</v>
      </c>
    </row>
    <row r="50" spans="2:16" s="27" customFormat="1" ht="36" x14ac:dyDescent="0.3">
      <c r="B50" s="139" t="s">
        <v>210</v>
      </c>
      <c r="C50" s="25" t="s">
        <v>7</v>
      </c>
      <c r="D50" s="141" t="str">
        <f t="shared" si="23"/>
        <v>Kibbutzim College of Education, Technology and Arts</v>
      </c>
      <c r="E50" s="141" t="str">
        <f t="shared" si="18"/>
        <v>Israel</v>
      </c>
      <c r="F50" s="139" t="s">
        <v>537</v>
      </c>
      <c r="G50" s="139" t="s">
        <v>486</v>
      </c>
      <c r="H50" s="139" t="s">
        <v>131</v>
      </c>
      <c r="I50" s="187" t="s">
        <v>539</v>
      </c>
      <c r="J50" s="75">
        <v>42658</v>
      </c>
      <c r="K50" s="75">
        <v>43159</v>
      </c>
      <c r="L50" s="29">
        <v>2</v>
      </c>
      <c r="M50" s="124">
        <f t="shared" si="19"/>
        <v>166</v>
      </c>
      <c r="N50" s="125">
        <f t="shared" si="20"/>
        <v>332</v>
      </c>
      <c r="O50" s="26" t="str">
        <f t="shared" si="21"/>
        <v/>
      </c>
      <c r="P50" s="27">
        <f t="shared" si="22"/>
        <v>2</v>
      </c>
    </row>
    <row r="51" spans="2:16" s="27" customFormat="1" ht="36" x14ac:dyDescent="0.3">
      <c r="B51" s="139" t="s">
        <v>211</v>
      </c>
      <c r="C51" s="25" t="s">
        <v>7</v>
      </c>
      <c r="D51" s="141" t="str">
        <f t="shared" si="23"/>
        <v>Kibbutzim College of Education, Technology and Arts</v>
      </c>
      <c r="E51" s="141" t="str">
        <f t="shared" si="18"/>
        <v>Israel</v>
      </c>
      <c r="F51" s="139" t="s">
        <v>537</v>
      </c>
      <c r="G51" s="139" t="s">
        <v>486</v>
      </c>
      <c r="H51" s="139" t="s">
        <v>131</v>
      </c>
      <c r="I51" s="187" t="s">
        <v>541</v>
      </c>
      <c r="J51" s="75">
        <v>42658</v>
      </c>
      <c r="K51" s="75">
        <v>43159</v>
      </c>
      <c r="L51" s="29">
        <v>1</v>
      </c>
      <c r="M51" s="124">
        <f t="shared" si="19"/>
        <v>166</v>
      </c>
      <c r="N51" s="125">
        <f t="shared" si="20"/>
        <v>166</v>
      </c>
      <c r="O51" s="26" t="str">
        <f t="shared" si="21"/>
        <v/>
      </c>
      <c r="P51" s="27">
        <f t="shared" si="22"/>
        <v>1</v>
      </c>
    </row>
    <row r="52" spans="2:16" s="27" customFormat="1" ht="108" x14ac:dyDescent="0.3">
      <c r="B52" s="139" t="s">
        <v>162</v>
      </c>
      <c r="C52" s="25" t="s">
        <v>7</v>
      </c>
      <c r="D52" s="141" t="str">
        <f t="shared" si="23"/>
        <v>Kibbutzim College of Education, Technology and Arts</v>
      </c>
      <c r="E52" s="141" t="str">
        <f t="shared" si="18"/>
        <v>Israel</v>
      </c>
      <c r="F52" s="139" t="s">
        <v>542</v>
      </c>
      <c r="G52" s="139" t="s">
        <v>486</v>
      </c>
      <c r="H52" s="139" t="s">
        <v>130</v>
      </c>
      <c r="I52" s="187" t="s">
        <v>582</v>
      </c>
      <c r="J52" s="75">
        <v>42658</v>
      </c>
      <c r="K52" s="75">
        <v>43159</v>
      </c>
      <c r="L52" s="29">
        <v>9</v>
      </c>
      <c r="M52" s="124">
        <f t="shared" si="19"/>
        <v>132</v>
      </c>
      <c r="N52" s="125">
        <f t="shared" si="20"/>
        <v>1188</v>
      </c>
      <c r="O52" s="26" t="str">
        <f t="shared" si="21"/>
        <v/>
      </c>
      <c r="P52" s="27">
        <f t="shared" si="22"/>
        <v>9</v>
      </c>
    </row>
    <row r="53" spans="2:16" s="27" customFormat="1" ht="36" x14ac:dyDescent="0.3">
      <c r="B53" s="139" t="s">
        <v>161</v>
      </c>
      <c r="C53" s="25" t="s">
        <v>7</v>
      </c>
      <c r="D53" s="141" t="str">
        <f t="shared" si="23"/>
        <v>Kibbutzim College of Education, Technology and Arts</v>
      </c>
      <c r="E53" s="141" t="str">
        <f t="shared" si="18"/>
        <v>Israel</v>
      </c>
      <c r="F53" s="139" t="s">
        <v>542</v>
      </c>
      <c r="G53" s="139" t="s">
        <v>486</v>
      </c>
      <c r="H53" s="139" t="s">
        <v>130</v>
      </c>
      <c r="I53" s="187" t="s">
        <v>583</v>
      </c>
      <c r="J53" s="75">
        <v>42658</v>
      </c>
      <c r="K53" s="75">
        <v>43159</v>
      </c>
      <c r="L53" s="29">
        <v>2</v>
      </c>
      <c r="M53" s="124">
        <f t="shared" si="19"/>
        <v>132</v>
      </c>
      <c r="N53" s="125">
        <f t="shared" si="20"/>
        <v>264</v>
      </c>
      <c r="O53" s="26" t="str">
        <f t="shared" si="21"/>
        <v/>
      </c>
      <c r="P53" s="27">
        <f t="shared" si="22"/>
        <v>2</v>
      </c>
    </row>
    <row r="54" spans="2:16" s="27" customFormat="1" ht="36" x14ac:dyDescent="0.3">
      <c r="B54" s="139" t="s">
        <v>211</v>
      </c>
      <c r="C54" s="25" t="s">
        <v>7</v>
      </c>
      <c r="D54" s="141" t="str">
        <f t="shared" si="23"/>
        <v>Kibbutzim College of Education, Technology and Arts</v>
      </c>
      <c r="E54" s="141" t="str">
        <f t="shared" si="18"/>
        <v>Israel</v>
      </c>
      <c r="F54" s="139" t="s">
        <v>542</v>
      </c>
      <c r="G54" s="139" t="s">
        <v>486</v>
      </c>
      <c r="H54" s="139" t="s">
        <v>130</v>
      </c>
      <c r="I54" s="187" t="s">
        <v>584</v>
      </c>
      <c r="J54" s="75">
        <v>42658</v>
      </c>
      <c r="K54" s="75">
        <v>43159</v>
      </c>
      <c r="L54" s="29">
        <v>1</v>
      </c>
      <c r="M54" s="124">
        <f t="shared" si="19"/>
        <v>132</v>
      </c>
      <c r="N54" s="125">
        <f t="shared" si="20"/>
        <v>132</v>
      </c>
      <c r="O54" s="26" t="str">
        <f t="shared" si="21"/>
        <v/>
      </c>
      <c r="P54" s="27">
        <f t="shared" si="22"/>
        <v>1</v>
      </c>
    </row>
    <row r="55" spans="2:16" s="27" customFormat="1" ht="36" x14ac:dyDescent="0.3">
      <c r="B55" s="139" t="s">
        <v>210</v>
      </c>
      <c r="C55" s="25" t="s">
        <v>7</v>
      </c>
      <c r="D55" s="141" t="str">
        <f t="shared" si="23"/>
        <v>Kibbutzim College of Education, Technology and Arts</v>
      </c>
      <c r="E55" s="141" t="str">
        <f t="shared" si="18"/>
        <v>Israel</v>
      </c>
      <c r="F55" s="139" t="s">
        <v>542</v>
      </c>
      <c r="G55" s="139" t="s">
        <v>486</v>
      </c>
      <c r="H55" s="139" t="s">
        <v>130</v>
      </c>
      <c r="I55" s="187" t="s">
        <v>585</v>
      </c>
      <c r="J55" s="75">
        <v>42658</v>
      </c>
      <c r="K55" s="75">
        <v>43159</v>
      </c>
      <c r="L55" s="29">
        <v>2</v>
      </c>
      <c r="M55" s="124">
        <f t="shared" si="19"/>
        <v>132</v>
      </c>
      <c r="N55" s="125">
        <f t="shared" si="20"/>
        <v>264</v>
      </c>
      <c r="O55" s="26" t="str">
        <f t="shared" si="21"/>
        <v/>
      </c>
      <c r="P55" s="27">
        <f t="shared" si="22"/>
        <v>2</v>
      </c>
    </row>
    <row r="56" spans="2:16" s="27" customFormat="1" ht="36" x14ac:dyDescent="0.3">
      <c r="B56" s="139" t="s">
        <v>160</v>
      </c>
      <c r="C56" s="25" t="s">
        <v>7</v>
      </c>
      <c r="D56" s="141" t="str">
        <f t="shared" si="23"/>
        <v>Kibbutzim College of Education, Technology and Arts</v>
      </c>
      <c r="E56" s="141" t="str">
        <f t="shared" si="18"/>
        <v>Israel</v>
      </c>
      <c r="F56" s="139" t="s">
        <v>1409</v>
      </c>
      <c r="G56" s="139" t="s">
        <v>530</v>
      </c>
      <c r="H56" s="139" t="s">
        <v>130</v>
      </c>
      <c r="I56" s="187" t="s">
        <v>1410</v>
      </c>
      <c r="J56" s="75">
        <v>43466</v>
      </c>
      <c r="K56" s="75">
        <v>43496</v>
      </c>
      <c r="L56" s="29">
        <v>3</v>
      </c>
      <c r="M56" s="124">
        <f t="shared" si="19"/>
        <v>132</v>
      </c>
      <c r="N56" s="125">
        <f t="shared" si="20"/>
        <v>396</v>
      </c>
      <c r="O56" s="26" t="str">
        <f t="shared" si="21"/>
        <v/>
      </c>
      <c r="P56" s="27">
        <f t="shared" si="22"/>
        <v>3</v>
      </c>
    </row>
    <row r="57" spans="2:16" s="27" customFormat="1" ht="36" x14ac:dyDescent="0.3">
      <c r="B57" s="139" t="s">
        <v>162</v>
      </c>
      <c r="C57" s="25" t="s">
        <v>7</v>
      </c>
      <c r="D57" s="141" t="str">
        <f t="shared" ref="D57:D77" si="47">IFERROR(IF(VLOOKUP(C57,PartnerN°Ref,2,FALSE)=0,"",VLOOKUP(C57,PartnerN°Ref,2,FALSE)),"")</f>
        <v>Kibbutzim College of Education, Technology and Arts</v>
      </c>
      <c r="E57" s="141" t="str">
        <f t="shared" ref="E57:E77" si="48">IFERROR(IF(VLOOKUP(C57,PartnerN°Ref,3,FALSE)=0,"",VLOOKUP(C57,PartnerN°Ref,3,FALSE)),"")</f>
        <v>Israel</v>
      </c>
      <c r="F57" s="139" t="s">
        <v>1409</v>
      </c>
      <c r="G57" s="139" t="s">
        <v>530</v>
      </c>
      <c r="H57" s="139" t="s">
        <v>130</v>
      </c>
      <c r="I57" s="139" t="s">
        <v>1411</v>
      </c>
      <c r="J57" s="75">
        <v>43678</v>
      </c>
      <c r="K57" s="75">
        <v>43708</v>
      </c>
      <c r="L57" s="29">
        <v>1</v>
      </c>
      <c r="M57" s="124">
        <f t="shared" ref="M57:M77" si="49">IF(O57="Error",0,IFERROR(INDEX(Rates,MATCH(E57,CountryALL,0),MATCH(H57,Category,0)),0))</f>
        <v>132</v>
      </c>
      <c r="N57" s="125">
        <f t="shared" ref="N57:N77" si="50">IF(O57="Error",0,IF(L57&gt;((K57-J57)+1),((K57-J57)+1)*M57,L57*M57))</f>
        <v>132</v>
      </c>
      <c r="O57" s="26" t="str">
        <f t="shared" ref="O57:O77" si="51">IF(OR(COUNTBLANK(B57:L57)&gt;0,COUNTIF(WorkPackage,B57)=0,COUNTIF(PartnerN°,C57)=0,COUNTIF(CountryALL,E57)=0,COUNTIF(StaffCat,H57)=0,(K57-J57)&lt;0,ISNUMBER(L57)=FALSE,IF(ISNUMBER(L57)=TRUE,L57=INT(L57*1)/1=FALSE)),"Error","")</f>
        <v/>
      </c>
      <c r="P57" s="27">
        <f t="shared" ref="P57:P77" si="52">IF(L57&gt;(K57-J57)+1,(K57-J57)+1,L57)</f>
        <v>1</v>
      </c>
    </row>
    <row r="58" spans="2:16" s="27" customFormat="1" ht="108" x14ac:dyDescent="0.3">
      <c r="B58" s="139" t="s">
        <v>210</v>
      </c>
      <c r="C58" s="25" t="s">
        <v>7</v>
      </c>
      <c r="D58" s="141" t="str">
        <f t="shared" si="47"/>
        <v>Kibbutzim College of Education, Technology and Arts</v>
      </c>
      <c r="E58" s="141" t="str">
        <f t="shared" si="48"/>
        <v>Israel</v>
      </c>
      <c r="F58" s="139" t="s">
        <v>1409</v>
      </c>
      <c r="G58" s="139" t="s">
        <v>530</v>
      </c>
      <c r="H58" s="139" t="s">
        <v>130</v>
      </c>
      <c r="I58" s="187" t="s">
        <v>1412</v>
      </c>
      <c r="J58" s="75">
        <v>43191</v>
      </c>
      <c r="K58" s="75">
        <v>43677</v>
      </c>
      <c r="L58" s="29">
        <v>5</v>
      </c>
      <c r="M58" s="124">
        <f t="shared" si="49"/>
        <v>132</v>
      </c>
      <c r="N58" s="125">
        <f t="shared" si="50"/>
        <v>660</v>
      </c>
      <c r="O58" s="26" t="str">
        <f t="shared" si="51"/>
        <v/>
      </c>
      <c r="P58" s="27">
        <f t="shared" si="52"/>
        <v>5</v>
      </c>
    </row>
    <row r="59" spans="2:16" s="27" customFormat="1" ht="54" x14ac:dyDescent="0.3">
      <c r="B59" s="139" t="s">
        <v>211</v>
      </c>
      <c r="C59" s="25" t="s">
        <v>7</v>
      </c>
      <c r="D59" s="141" t="str">
        <f t="shared" si="47"/>
        <v>Kibbutzim College of Education, Technology and Arts</v>
      </c>
      <c r="E59" s="141" t="str">
        <f t="shared" si="48"/>
        <v>Israel</v>
      </c>
      <c r="F59" s="139" t="s">
        <v>1409</v>
      </c>
      <c r="G59" s="139" t="s">
        <v>530</v>
      </c>
      <c r="H59" s="139" t="s">
        <v>130</v>
      </c>
      <c r="I59" s="187" t="s">
        <v>1413</v>
      </c>
      <c r="J59" s="75">
        <v>43405</v>
      </c>
      <c r="K59" s="75">
        <v>43524</v>
      </c>
      <c r="L59" s="29">
        <v>6</v>
      </c>
      <c r="M59" s="124">
        <f t="shared" si="49"/>
        <v>132</v>
      </c>
      <c r="N59" s="125">
        <f t="shared" si="50"/>
        <v>792</v>
      </c>
      <c r="O59" s="26" t="str">
        <f t="shared" si="51"/>
        <v/>
      </c>
      <c r="P59" s="27">
        <f t="shared" si="52"/>
        <v>6</v>
      </c>
    </row>
    <row r="60" spans="2:16" s="27" customFormat="1" ht="36" x14ac:dyDescent="0.3">
      <c r="B60" s="139" t="s">
        <v>161</v>
      </c>
      <c r="C60" s="25" t="s">
        <v>7</v>
      </c>
      <c r="D60" s="141" t="str">
        <f t="shared" si="47"/>
        <v>Kibbutzim College of Education, Technology and Arts</v>
      </c>
      <c r="E60" s="141" t="str">
        <f t="shared" si="48"/>
        <v>Israel</v>
      </c>
      <c r="F60" s="139" t="s">
        <v>1414</v>
      </c>
      <c r="G60" s="139" t="s">
        <v>490</v>
      </c>
      <c r="H60" s="139" t="s">
        <v>131</v>
      </c>
      <c r="I60" s="187" t="s">
        <v>1415</v>
      </c>
      <c r="J60" s="75">
        <v>43282</v>
      </c>
      <c r="K60" s="75">
        <v>43312</v>
      </c>
      <c r="L60" s="29">
        <v>2</v>
      </c>
      <c r="M60" s="124">
        <f t="shared" si="49"/>
        <v>166</v>
      </c>
      <c r="N60" s="125">
        <f t="shared" si="50"/>
        <v>332</v>
      </c>
      <c r="O60" s="26" t="str">
        <f t="shared" si="51"/>
        <v/>
      </c>
      <c r="P60" s="27">
        <f t="shared" si="52"/>
        <v>2</v>
      </c>
    </row>
    <row r="61" spans="2:16" s="27" customFormat="1" ht="36" x14ac:dyDescent="0.3">
      <c r="B61" s="139" t="s">
        <v>210</v>
      </c>
      <c r="C61" s="25" t="s">
        <v>7</v>
      </c>
      <c r="D61" s="141" t="str">
        <f t="shared" si="47"/>
        <v>Kibbutzim College of Education, Technology and Arts</v>
      </c>
      <c r="E61" s="141" t="str">
        <f t="shared" si="48"/>
        <v>Israel</v>
      </c>
      <c r="F61" s="139" t="s">
        <v>1414</v>
      </c>
      <c r="G61" s="139" t="s">
        <v>490</v>
      </c>
      <c r="H61" s="139" t="s">
        <v>131</v>
      </c>
      <c r="I61" s="187" t="s">
        <v>1416</v>
      </c>
      <c r="J61" s="75">
        <v>43525</v>
      </c>
      <c r="K61" s="75">
        <v>43555</v>
      </c>
      <c r="L61" s="29">
        <v>2</v>
      </c>
      <c r="M61" s="124">
        <f t="shared" si="49"/>
        <v>166</v>
      </c>
      <c r="N61" s="125">
        <f t="shared" si="50"/>
        <v>332</v>
      </c>
      <c r="O61" s="26" t="str">
        <f t="shared" si="51"/>
        <v/>
      </c>
      <c r="P61" s="27">
        <f t="shared" si="52"/>
        <v>2</v>
      </c>
    </row>
    <row r="62" spans="2:16" s="27" customFormat="1" ht="54" x14ac:dyDescent="0.3">
      <c r="B62" s="139" t="s">
        <v>211</v>
      </c>
      <c r="C62" s="25" t="s">
        <v>7</v>
      </c>
      <c r="D62" s="141" t="str">
        <f t="shared" si="47"/>
        <v>Kibbutzim College of Education, Technology and Arts</v>
      </c>
      <c r="E62" s="141" t="str">
        <f t="shared" si="48"/>
        <v>Israel</v>
      </c>
      <c r="F62" s="139" t="s">
        <v>1414</v>
      </c>
      <c r="G62" s="139" t="s">
        <v>490</v>
      </c>
      <c r="H62" s="139" t="s">
        <v>131</v>
      </c>
      <c r="I62" s="187" t="s">
        <v>1417</v>
      </c>
      <c r="J62" s="75">
        <v>43586</v>
      </c>
      <c r="K62" s="75">
        <v>43646</v>
      </c>
      <c r="L62" s="29">
        <v>4</v>
      </c>
      <c r="M62" s="124">
        <f t="shared" si="49"/>
        <v>166</v>
      </c>
      <c r="N62" s="125">
        <f t="shared" si="50"/>
        <v>664</v>
      </c>
      <c r="O62" s="26" t="str">
        <f t="shared" si="51"/>
        <v/>
      </c>
      <c r="P62" s="27">
        <f t="shared" si="52"/>
        <v>4</v>
      </c>
    </row>
    <row r="63" spans="2:16" s="27" customFormat="1" ht="36" x14ac:dyDescent="0.3">
      <c r="B63" s="139" t="s">
        <v>162</v>
      </c>
      <c r="C63" s="25" t="s">
        <v>7</v>
      </c>
      <c r="D63" s="141" t="str">
        <f t="shared" si="47"/>
        <v>Kibbutzim College of Education, Technology and Arts</v>
      </c>
      <c r="E63" s="141" t="str">
        <f t="shared" si="48"/>
        <v>Israel</v>
      </c>
      <c r="F63" s="139" t="s">
        <v>1414</v>
      </c>
      <c r="G63" s="139" t="s">
        <v>490</v>
      </c>
      <c r="H63" s="139" t="s">
        <v>131</v>
      </c>
      <c r="I63" s="187" t="s">
        <v>1418</v>
      </c>
      <c r="J63" s="75">
        <v>43405</v>
      </c>
      <c r="K63" s="75">
        <v>43677</v>
      </c>
      <c r="L63" s="29">
        <v>21</v>
      </c>
      <c r="M63" s="124">
        <f t="shared" si="49"/>
        <v>166</v>
      </c>
      <c r="N63" s="125">
        <f t="shared" si="50"/>
        <v>3486</v>
      </c>
      <c r="O63" s="26" t="str">
        <f t="shared" si="51"/>
        <v/>
      </c>
      <c r="P63" s="27">
        <f t="shared" si="52"/>
        <v>21</v>
      </c>
    </row>
    <row r="64" spans="2:16" s="27" customFormat="1" ht="90" x14ac:dyDescent="0.3">
      <c r="B64" s="139" t="s">
        <v>160</v>
      </c>
      <c r="C64" s="25" t="s">
        <v>7</v>
      </c>
      <c r="D64" s="141" t="str">
        <f t="shared" si="47"/>
        <v>Kibbutzim College of Education, Technology and Arts</v>
      </c>
      <c r="E64" s="141" t="str">
        <f t="shared" si="48"/>
        <v>Israel</v>
      </c>
      <c r="F64" s="139" t="s">
        <v>1419</v>
      </c>
      <c r="G64" s="139" t="s">
        <v>469</v>
      </c>
      <c r="H64" s="139" t="s">
        <v>130</v>
      </c>
      <c r="I64" s="187" t="s">
        <v>1420</v>
      </c>
      <c r="J64" s="75">
        <v>43191</v>
      </c>
      <c r="K64" s="75">
        <v>43496</v>
      </c>
      <c r="L64" s="29">
        <v>4</v>
      </c>
      <c r="M64" s="124">
        <f t="shared" si="49"/>
        <v>132</v>
      </c>
      <c r="N64" s="125">
        <f t="shared" si="50"/>
        <v>528</v>
      </c>
      <c r="O64" s="26" t="str">
        <f t="shared" si="51"/>
        <v/>
      </c>
      <c r="P64" s="27">
        <f t="shared" si="52"/>
        <v>4</v>
      </c>
    </row>
    <row r="65" spans="2:16" s="27" customFormat="1" ht="108" x14ac:dyDescent="0.3">
      <c r="B65" s="139" t="s">
        <v>210</v>
      </c>
      <c r="C65" s="25" t="s">
        <v>7</v>
      </c>
      <c r="D65" s="141" t="str">
        <f t="shared" si="47"/>
        <v>Kibbutzim College of Education, Technology and Arts</v>
      </c>
      <c r="E65" s="141" t="str">
        <f t="shared" si="48"/>
        <v>Israel</v>
      </c>
      <c r="F65" s="139" t="s">
        <v>1421</v>
      </c>
      <c r="G65" s="139" t="s">
        <v>469</v>
      </c>
      <c r="H65" s="139" t="s">
        <v>130</v>
      </c>
      <c r="I65" s="187" t="s">
        <v>1422</v>
      </c>
      <c r="J65" s="75">
        <v>43191</v>
      </c>
      <c r="K65" s="75">
        <v>43676</v>
      </c>
      <c r="L65" s="29">
        <v>10</v>
      </c>
      <c r="M65" s="124">
        <f t="shared" si="49"/>
        <v>132</v>
      </c>
      <c r="N65" s="125">
        <f t="shared" si="50"/>
        <v>1320</v>
      </c>
      <c r="O65" s="26" t="str">
        <f t="shared" si="51"/>
        <v/>
      </c>
      <c r="P65" s="27">
        <f t="shared" si="52"/>
        <v>10</v>
      </c>
    </row>
    <row r="66" spans="2:16" s="27" customFormat="1" ht="72" x14ac:dyDescent="0.3">
      <c r="B66" s="139" t="s">
        <v>211</v>
      </c>
      <c r="C66" s="25" t="s">
        <v>7</v>
      </c>
      <c r="D66" s="141" t="str">
        <f t="shared" si="47"/>
        <v>Kibbutzim College of Education, Technology and Arts</v>
      </c>
      <c r="E66" s="141" t="str">
        <f t="shared" si="48"/>
        <v>Israel</v>
      </c>
      <c r="F66" s="139" t="s">
        <v>1421</v>
      </c>
      <c r="G66" s="139" t="s">
        <v>469</v>
      </c>
      <c r="H66" s="139" t="s">
        <v>130</v>
      </c>
      <c r="I66" s="187" t="s">
        <v>1423</v>
      </c>
      <c r="J66" s="75">
        <v>43405</v>
      </c>
      <c r="K66" s="75">
        <v>43585</v>
      </c>
      <c r="L66" s="29">
        <v>7</v>
      </c>
      <c r="M66" s="124">
        <f t="shared" si="49"/>
        <v>132</v>
      </c>
      <c r="N66" s="125">
        <f t="shared" si="50"/>
        <v>924</v>
      </c>
      <c r="O66" s="26" t="str">
        <f t="shared" si="51"/>
        <v/>
      </c>
      <c r="P66" s="27">
        <f t="shared" si="52"/>
        <v>7</v>
      </c>
    </row>
    <row r="67" spans="2:16" s="27" customFormat="1" ht="198" x14ac:dyDescent="0.3">
      <c r="B67" s="139" t="s">
        <v>162</v>
      </c>
      <c r="C67" s="25" t="s">
        <v>7</v>
      </c>
      <c r="D67" s="141" t="str">
        <f t="shared" si="47"/>
        <v>Kibbutzim College of Education, Technology and Arts</v>
      </c>
      <c r="E67" s="141" t="str">
        <f t="shared" si="48"/>
        <v>Israel</v>
      </c>
      <c r="F67" s="139" t="s">
        <v>1421</v>
      </c>
      <c r="G67" s="139" t="s">
        <v>469</v>
      </c>
      <c r="H67" s="139" t="s">
        <v>130</v>
      </c>
      <c r="I67" s="187" t="s">
        <v>1424</v>
      </c>
      <c r="J67" s="75">
        <v>43191</v>
      </c>
      <c r="K67" s="75">
        <v>43708</v>
      </c>
      <c r="L67" s="29">
        <v>4</v>
      </c>
      <c r="M67" s="124">
        <f t="shared" si="49"/>
        <v>132</v>
      </c>
      <c r="N67" s="125">
        <f t="shared" si="50"/>
        <v>528</v>
      </c>
      <c r="O67" s="26" t="str">
        <f t="shared" si="51"/>
        <v/>
      </c>
      <c r="P67" s="27">
        <f t="shared" si="52"/>
        <v>4</v>
      </c>
    </row>
    <row r="68" spans="2:16" s="27" customFormat="1" ht="36" x14ac:dyDescent="0.3">
      <c r="B68" s="139" t="s">
        <v>160</v>
      </c>
      <c r="C68" s="25" t="s">
        <v>7</v>
      </c>
      <c r="D68" s="141" t="str">
        <f t="shared" si="47"/>
        <v>Kibbutzim College of Education, Technology and Arts</v>
      </c>
      <c r="E68" s="141" t="str">
        <f t="shared" si="48"/>
        <v>Israel</v>
      </c>
      <c r="F68" s="139" t="s">
        <v>1425</v>
      </c>
      <c r="G68" s="139" t="s">
        <v>469</v>
      </c>
      <c r="H68" s="139" t="s">
        <v>208</v>
      </c>
      <c r="I68" s="187" t="s">
        <v>509</v>
      </c>
      <c r="J68" s="75">
        <v>43160</v>
      </c>
      <c r="K68" s="75">
        <v>43676</v>
      </c>
      <c r="L68" s="29">
        <v>11</v>
      </c>
      <c r="M68" s="124">
        <f t="shared" si="49"/>
        <v>92</v>
      </c>
      <c r="N68" s="125">
        <f t="shared" si="50"/>
        <v>1012</v>
      </c>
      <c r="O68" s="26" t="str">
        <f t="shared" si="51"/>
        <v/>
      </c>
      <c r="P68" s="27">
        <f t="shared" si="52"/>
        <v>11</v>
      </c>
    </row>
    <row r="69" spans="2:16" s="27" customFormat="1" ht="36" x14ac:dyDescent="0.3">
      <c r="B69" s="139" t="s">
        <v>162</v>
      </c>
      <c r="C69" s="25" t="s">
        <v>7</v>
      </c>
      <c r="D69" s="141" t="str">
        <f t="shared" si="47"/>
        <v>Kibbutzim College of Education, Technology and Arts</v>
      </c>
      <c r="E69" s="141" t="str">
        <f t="shared" si="48"/>
        <v>Israel</v>
      </c>
      <c r="F69" s="139" t="s">
        <v>1425</v>
      </c>
      <c r="G69" s="139" t="s">
        <v>469</v>
      </c>
      <c r="H69" s="139" t="s">
        <v>208</v>
      </c>
      <c r="I69" s="187" t="s">
        <v>1426</v>
      </c>
      <c r="J69" s="75">
        <v>43160</v>
      </c>
      <c r="K69" s="75">
        <v>43738</v>
      </c>
      <c r="L69" s="29">
        <v>6</v>
      </c>
      <c r="M69" s="124">
        <f t="shared" si="49"/>
        <v>92</v>
      </c>
      <c r="N69" s="125">
        <f t="shared" si="50"/>
        <v>552</v>
      </c>
      <c r="O69" s="26" t="str">
        <f t="shared" si="51"/>
        <v/>
      </c>
      <c r="P69" s="27">
        <f t="shared" si="52"/>
        <v>6</v>
      </c>
    </row>
    <row r="70" spans="2:16" s="27" customFormat="1" ht="90" x14ac:dyDescent="0.3">
      <c r="B70" s="139" t="s">
        <v>210</v>
      </c>
      <c r="C70" s="25" t="s">
        <v>7</v>
      </c>
      <c r="D70" s="141" t="str">
        <f t="shared" si="47"/>
        <v>Kibbutzim College of Education, Technology and Arts</v>
      </c>
      <c r="E70" s="141" t="str">
        <f t="shared" si="48"/>
        <v>Israel</v>
      </c>
      <c r="F70" s="139" t="s">
        <v>1427</v>
      </c>
      <c r="G70" s="139" t="s">
        <v>1428</v>
      </c>
      <c r="H70" s="139" t="s">
        <v>130</v>
      </c>
      <c r="I70" s="187" t="s">
        <v>1429</v>
      </c>
      <c r="J70" s="75">
        <v>43556</v>
      </c>
      <c r="K70" s="75">
        <v>43677</v>
      </c>
      <c r="L70" s="29">
        <v>10</v>
      </c>
      <c r="M70" s="124">
        <f t="shared" si="49"/>
        <v>132</v>
      </c>
      <c r="N70" s="125">
        <f t="shared" si="50"/>
        <v>1320</v>
      </c>
      <c r="O70" s="26" t="str">
        <f t="shared" si="51"/>
        <v/>
      </c>
      <c r="P70" s="27">
        <f t="shared" si="52"/>
        <v>10</v>
      </c>
    </row>
    <row r="71" spans="2:16" s="27" customFormat="1" ht="72" x14ac:dyDescent="0.3">
      <c r="B71" s="139" t="s">
        <v>211</v>
      </c>
      <c r="C71" s="25" t="s">
        <v>7</v>
      </c>
      <c r="D71" s="141" t="str">
        <f t="shared" si="47"/>
        <v>Kibbutzim College of Education, Technology and Arts</v>
      </c>
      <c r="E71" s="141" t="str">
        <f t="shared" si="48"/>
        <v>Israel</v>
      </c>
      <c r="F71" s="139" t="s">
        <v>1427</v>
      </c>
      <c r="G71" s="139" t="s">
        <v>1428</v>
      </c>
      <c r="H71" s="139" t="s">
        <v>130</v>
      </c>
      <c r="I71" s="187" t="s">
        <v>1430</v>
      </c>
      <c r="J71" s="75">
        <v>43405</v>
      </c>
      <c r="K71" s="75">
        <v>43524</v>
      </c>
      <c r="L71" s="29">
        <v>4</v>
      </c>
      <c r="M71" s="124">
        <f t="shared" si="49"/>
        <v>132</v>
      </c>
      <c r="N71" s="125">
        <f t="shared" si="50"/>
        <v>528</v>
      </c>
      <c r="O71" s="26" t="str">
        <f t="shared" si="51"/>
        <v/>
      </c>
      <c r="P71" s="27">
        <f t="shared" si="52"/>
        <v>4</v>
      </c>
    </row>
    <row r="72" spans="2:16" s="27" customFormat="1" ht="90" x14ac:dyDescent="0.3">
      <c r="B72" s="139" t="s">
        <v>162</v>
      </c>
      <c r="C72" s="25" t="s">
        <v>7</v>
      </c>
      <c r="D72" s="141" t="str">
        <f t="shared" si="47"/>
        <v>Kibbutzim College of Education, Technology and Arts</v>
      </c>
      <c r="E72" s="141" t="str">
        <f t="shared" si="48"/>
        <v>Israel</v>
      </c>
      <c r="F72" s="139" t="s">
        <v>1427</v>
      </c>
      <c r="G72" s="139" t="s">
        <v>1428</v>
      </c>
      <c r="H72" s="139" t="s">
        <v>130</v>
      </c>
      <c r="I72" s="187" t="s">
        <v>1431</v>
      </c>
      <c r="J72" s="75">
        <v>43647</v>
      </c>
      <c r="K72" s="75">
        <v>43708</v>
      </c>
      <c r="L72" s="29">
        <v>2</v>
      </c>
      <c r="M72" s="124">
        <f t="shared" si="49"/>
        <v>132</v>
      </c>
      <c r="N72" s="125">
        <f t="shared" si="50"/>
        <v>264</v>
      </c>
      <c r="O72" s="26" t="str">
        <f t="shared" si="51"/>
        <v/>
      </c>
      <c r="P72" s="27">
        <f t="shared" si="52"/>
        <v>2</v>
      </c>
    </row>
    <row r="73" spans="2:16" s="27" customFormat="1" ht="36" x14ac:dyDescent="0.3">
      <c r="B73" s="139" t="s">
        <v>160</v>
      </c>
      <c r="C73" s="25" t="s">
        <v>7</v>
      </c>
      <c r="D73" s="141" t="str">
        <f t="shared" si="47"/>
        <v>Kibbutzim College of Education, Technology and Arts</v>
      </c>
      <c r="E73" s="141" t="str">
        <f t="shared" si="48"/>
        <v>Israel</v>
      </c>
      <c r="F73" s="139" t="s">
        <v>1432</v>
      </c>
      <c r="G73" s="139" t="s">
        <v>1433</v>
      </c>
      <c r="H73" s="139" t="s">
        <v>130</v>
      </c>
      <c r="I73" s="187" t="s">
        <v>1434</v>
      </c>
      <c r="J73" s="75">
        <v>43374</v>
      </c>
      <c r="K73" s="75">
        <v>43646</v>
      </c>
      <c r="L73" s="29">
        <v>23</v>
      </c>
      <c r="M73" s="124">
        <f t="shared" si="49"/>
        <v>132</v>
      </c>
      <c r="N73" s="125">
        <f t="shared" si="50"/>
        <v>3036</v>
      </c>
      <c r="O73" s="26" t="str">
        <f t="shared" si="51"/>
        <v/>
      </c>
      <c r="P73" s="27">
        <f t="shared" si="52"/>
        <v>23</v>
      </c>
    </row>
    <row r="74" spans="2:16" s="27" customFormat="1" ht="72" x14ac:dyDescent="0.3">
      <c r="B74" s="139" t="s">
        <v>210</v>
      </c>
      <c r="C74" s="25" t="s">
        <v>7</v>
      </c>
      <c r="D74" s="141" t="str">
        <f t="shared" si="47"/>
        <v>Kibbutzim College of Education, Technology and Arts</v>
      </c>
      <c r="E74" s="141" t="str">
        <f t="shared" si="48"/>
        <v>Israel</v>
      </c>
      <c r="F74" s="139" t="s">
        <v>1432</v>
      </c>
      <c r="G74" s="139" t="s">
        <v>1433</v>
      </c>
      <c r="H74" s="139" t="s">
        <v>130</v>
      </c>
      <c r="I74" s="187" t="s">
        <v>1435</v>
      </c>
      <c r="J74" s="75">
        <v>43374</v>
      </c>
      <c r="K74" s="75">
        <v>43676</v>
      </c>
      <c r="L74" s="29">
        <v>5</v>
      </c>
      <c r="M74" s="124">
        <f t="shared" si="49"/>
        <v>132</v>
      </c>
      <c r="N74" s="125">
        <f t="shared" si="50"/>
        <v>660</v>
      </c>
      <c r="O74" s="26" t="str">
        <f t="shared" si="51"/>
        <v/>
      </c>
      <c r="P74" s="27">
        <f t="shared" si="52"/>
        <v>5</v>
      </c>
    </row>
    <row r="75" spans="2:16" s="27" customFormat="1" ht="126" x14ac:dyDescent="0.3">
      <c r="B75" s="139" t="s">
        <v>211</v>
      </c>
      <c r="C75" s="25" t="s">
        <v>7</v>
      </c>
      <c r="D75" s="141" t="str">
        <f t="shared" si="47"/>
        <v>Kibbutzim College of Education, Technology and Arts</v>
      </c>
      <c r="E75" s="141" t="str">
        <f t="shared" si="48"/>
        <v>Israel</v>
      </c>
      <c r="F75" s="139" t="s">
        <v>1432</v>
      </c>
      <c r="G75" s="139" t="s">
        <v>1433</v>
      </c>
      <c r="H75" s="139" t="s">
        <v>130</v>
      </c>
      <c r="I75" s="187" t="s">
        <v>1436</v>
      </c>
      <c r="J75" s="75">
        <v>43405</v>
      </c>
      <c r="K75" s="75">
        <v>43585</v>
      </c>
      <c r="L75" s="29">
        <v>10</v>
      </c>
      <c r="M75" s="124">
        <f t="shared" si="49"/>
        <v>132</v>
      </c>
      <c r="N75" s="125">
        <f t="shared" si="50"/>
        <v>1320</v>
      </c>
      <c r="O75" s="26" t="str">
        <f t="shared" si="51"/>
        <v/>
      </c>
      <c r="P75" s="27">
        <f t="shared" si="52"/>
        <v>10</v>
      </c>
    </row>
    <row r="76" spans="2:16" s="27" customFormat="1" ht="36" x14ac:dyDescent="0.3">
      <c r="B76" s="139" t="s">
        <v>162</v>
      </c>
      <c r="C76" s="25" t="s">
        <v>7</v>
      </c>
      <c r="D76" s="141" t="str">
        <f t="shared" si="47"/>
        <v>Kibbutzim College of Education, Technology and Arts</v>
      </c>
      <c r="E76" s="141" t="str">
        <f t="shared" si="48"/>
        <v>Israel</v>
      </c>
      <c r="F76" s="139" t="s">
        <v>1432</v>
      </c>
      <c r="G76" s="139" t="s">
        <v>1433</v>
      </c>
      <c r="H76" s="139" t="s">
        <v>130</v>
      </c>
      <c r="I76" s="187" t="s">
        <v>1437</v>
      </c>
      <c r="J76" s="75">
        <v>43647</v>
      </c>
      <c r="K76" s="75">
        <v>43708</v>
      </c>
      <c r="L76" s="29">
        <v>2</v>
      </c>
      <c r="M76" s="124">
        <f t="shared" si="49"/>
        <v>132</v>
      </c>
      <c r="N76" s="125">
        <f t="shared" si="50"/>
        <v>264</v>
      </c>
      <c r="O76" s="26" t="str">
        <f t="shared" si="51"/>
        <v/>
      </c>
      <c r="P76" s="27">
        <f t="shared" si="52"/>
        <v>2</v>
      </c>
    </row>
    <row r="77" spans="2:16" s="27" customFormat="1" ht="409.6" x14ac:dyDescent="0.3">
      <c r="B77" s="139" t="s">
        <v>162</v>
      </c>
      <c r="C77" s="25" t="s">
        <v>7</v>
      </c>
      <c r="D77" s="141" t="str">
        <f t="shared" si="47"/>
        <v>Kibbutzim College of Education, Technology and Arts</v>
      </c>
      <c r="E77" s="141" t="str">
        <f t="shared" si="48"/>
        <v>Israel</v>
      </c>
      <c r="F77" s="139" t="s">
        <v>1438</v>
      </c>
      <c r="G77" s="139" t="s">
        <v>486</v>
      </c>
      <c r="H77" s="139" t="s">
        <v>131</v>
      </c>
      <c r="I77" s="187" t="s">
        <v>1439</v>
      </c>
      <c r="J77" s="75">
        <v>43160</v>
      </c>
      <c r="K77" s="75">
        <v>43752</v>
      </c>
      <c r="L77" s="29">
        <v>20</v>
      </c>
      <c r="M77" s="124">
        <f t="shared" si="49"/>
        <v>166</v>
      </c>
      <c r="N77" s="125">
        <f t="shared" si="50"/>
        <v>3320</v>
      </c>
      <c r="O77" s="26" t="str">
        <f t="shared" si="51"/>
        <v/>
      </c>
      <c r="P77" s="27">
        <f t="shared" si="52"/>
        <v>20</v>
      </c>
    </row>
    <row r="78" spans="2:16" s="27" customFormat="1" ht="36" x14ac:dyDescent="0.3">
      <c r="B78" s="139" t="s">
        <v>161</v>
      </c>
      <c r="C78" s="25" t="s">
        <v>8</v>
      </c>
      <c r="D78" s="141" t="str">
        <f t="shared" si="23"/>
        <v>The MOFET Institute</v>
      </c>
      <c r="E78" s="141" t="str">
        <f t="shared" si="18"/>
        <v>Israel</v>
      </c>
      <c r="F78" s="139" t="s">
        <v>711</v>
      </c>
      <c r="G78" s="139" t="s">
        <v>712</v>
      </c>
      <c r="H78" s="139" t="s">
        <v>131</v>
      </c>
      <c r="I78" s="187" t="s">
        <v>713</v>
      </c>
      <c r="J78" s="75">
        <v>42658</v>
      </c>
      <c r="K78" s="75">
        <v>43190</v>
      </c>
      <c r="L78" s="29">
        <v>8</v>
      </c>
      <c r="M78" s="124">
        <f t="shared" si="19"/>
        <v>166</v>
      </c>
      <c r="N78" s="125">
        <f t="shared" si="20"/>
        <v>1328</v>
      </c>
      <c r="O78" s="26" t="str">
        <f t="shared" si="21"/>
        <v/>
      </c>
      <c r="P78" s="27">
        <f t="shared" si="22"/>
        <v>8</v>
      </c>
    </row>
    <row r="79" spans="2:16" s="27" customFormat="1" ht="54" x14ac:dyDescent="0.3">
      <c r="B79" s="139" t="s">
        <v>161</v>
      </c>
      <c r="C79" s="25" t="s">
        <v>8</v>
      </c>
      <c r="D79" s="141" t="str">
        <f t="shared" si="23"/>
        <v>The MOFET Institute</v>
      </c>
      <c r="E79" s="141" t="str">
        <f t="shared" si="18"/>
        <v>Israel</v>
      </c>
      <c r="F79" s="139" t="s">
        <v>714</v>
      </c>
      <c r="G79" s="139" t="s">
        <v>712</v>
      </c>
      <c r="H79" s="139" t="s">
        <v>130</v>
      </c>
      <c r="I79" s="187" t="s">
        <v>715</v>
      </c>
      <c r="J79" s="75">
        <v>42658</v>
      </c>
      <c r="K79" s="75">
        <v>43190</v>
      </c>
      <c r="L79" s="29">
        <v>7</v>
      </c>
      <c r="M79" s="124">
        <f t="shared" si="19"/>
        <v>132</v>
      </c>
      <c r="N79" s="125">
        <f t="shared" si="20"/>
        <v>924</v>
      </c>
      <c r="O79" s="26" t="str">
        <f t="shared" si="21"/>
        <v/>
      </c>
      <c r="P79" s="27">
        <f t="shared" si="22"/>
        <v>7</v>
      </c>
    </row>
    <row r="80" spans="2:16" s="27" customFormat="1" ht="54" x14ac:dyDescent="0.3">
      <c r="B80" s="139" t="s">
        <v>161</v>
      </c>
      <c r="C80" s="25" t="s">
        <v>8</v>
      </c>
      <c r="D80" s="141" t="str">
        <f t="shared" si="23"/>
        <v>The MOFET Institute</v>
      </c>
      <c r="E80" s="141" t="str">
        <f t="shared" si="18"/>
        <v>Israel</v>
      </c>
      <c r="F80" s="139" t="s">
        <v>716</v>
      </c>
      <c r="G80" s="139" t="s">
        <v>712</v>
      </c>
      <c r="H80" s="139" t="s">
        <v>208</v>
      </c>
      <c r="I80" s="187" t="s">
        <v>717</v>
      </c>
      <c r="J80" s="75">
        <v>42658</v>
      </c>
      <c r="K80" s="75">
        <v>43190</v>
      </c>
      <c r="L80" s="29">
        <v>5</v>
      </c>
      <c r="M80" s="124">
        <f t="shared" si="19"/>
        <v>92</v>
      </c>
      <c r="N80" s="125">
        <f t="shared" si="20"/>
        <v>460</v>
      </c>
      <c r="O80" s="26" t="str">
        <f t="shared" si="21"/>
        <v/>
      </c>
      <c r="P80" s="27">
        <f t="shared" si="22"/>
        <v>5</v>
      </c>
    </row>
    <row r="81" spans="2:16" s="27" customFormat="1" ht="54" x14ac:dyDescent="0.3">
      <c r="B81" s="139" t="s">
        <v>160</v>
      </c>
      <c r="C81" s="25" t="s">
        <v>8</v>
      </c>
      <c r="D81" s="141" t="str">
        <f t="shared" si="23"/>
        <v>The MOFET Institute</v>
      </c>
      <c r="E81" s="141" t="str">
        <f t="shared" si="18"/>
        <v>Israel</v>
      </c>
      <c r="F81" s="139" t="s">
        <v>718</v>
      </c>
      <c r="G81" s="139" t="s">
        <v>712</v>
      </c>
      <c r="H81" s="139" t="s">
        <v>131</v>
      </c>
      <c r="I81" s="187" t="s">
        <v>719</v>
      </c>
      <c r="J81" s="75">
        <v>42658</v>
      </c>
      <c r="K81" s="75">
        <v>43190</v>
      </c>
      <c r="L81" s="29">
        <v>8</v>
      </c>
      <c r="M81" s="124">
        <f t="shared" si="19"/>
        <v>166</v>
      </c>
      <c r="N81" s="125">
        <f t="shared" si="20"/>
        <v>1328</v>
      </c>
      <c r="O81" s="26" t="str">
        <f t="shared" si="21"/>
        <v/>
      </c>
      <c r="P81" s="27">
        <f t="shared" si="22"/>
        <v>8</v>
      </c>
    </row>
    <row r="82" spans="2:16" s="27" customFormat="1" ht="72" x14ac:dyDescent="0.3">
      <c r="B82" s="139" t="s">
        <v>160</v>
      </c>
      <c r="C82" s="25" t="s">
        <v>8</v>
      </c>
      <c r="D82" s="141" t="str">
        <f t="shared" si="23"/>
        <v>The MOFET Institute</v>
      </c>
      <c r="E82" s="141" t="str">
        <f t="shared" si="18"/>
        <v>Israel</v>
      </c>
      <c r="F82" s="139" t="s">
        <v>718</v>
      </c>
      <c r="G82" s="139" t="s">
        <v>712</v>
      </c>
      <c r="H82" s="139" t="s">
        <v>130</v>
      </c>
      <c r="I82" s="187" t="s">
        <v>720</v>
      </c>
      <c r="J82" s="75">
        <v>42658</v>
      </c>
      <c r="K82" s="75">
        <v>43190</v>
      </c>
      <c r="L82" s="29">
        <v>3</v>
      </c>
      <c r="M82" s="124">
        <f t="shared" si="19"/>
        <v>132</v>
      </c>
      <c r="N82" s="125">
        <f t="shared" si="20"/>
        <v>396</v>
      </c>
      <c r="O82" s="26" t="str">
        <f t="shared" si="21"/>
        <v/>
      </c>
      <c r="P82" s="27">
        <f t="shared" si="22"/>
        <v>3</v>
      </c>
    </row>
    <row r="83" spans="2:16" s="27" customFormat="1" ht="54" x14ac:dyDescent="0.3">
      <c r="B83" s="139" t="s">
        <v>160</v>
      </c>
      <c r="C83" s="25" t="s">
        <v>8</v>
      </c>
      <c r="D83" s="141" t="str">
        <f t="shared" si="23"/>
        <v>The MOFET Institute</v>
      </c>
      <c r="E83" s="141" t="str">
        <f t="shared" si="18"/>
        <v>Israel</v>
      </c>
      <c r="F83" s="139" t="s">
        <v>721</v>
      </c>
      <c r="G83" s="139" t="s">
        <v>712</v>
      </c>
      <c r="H83" s="139" t="s">
        <v>208</v>
      </c>
      <c r="I83" s="187" t="s">
        <v>722</v>
      </c>
      <c r="J83" s="75">
        <v>42658</v>
      </c>
      <c r="K83" s="75">
        <v>43190</v>
      </c>
      <c r="L83" s="29">
        <v>4</v>
      </c>
      <c r="M83" s="124">
        <f t="shared" si="19"/>
        <v>92</v>
      </c>
      <c r="N83" s="125">
        <f t="shared" si="20"/>
        <v>368</v>
      </c>
      <c r="O83" s="26" t="str">
        <f t="shared" si="21"/>
        <v/>
      </c>
      <c r="P83" s="27">
        <f t="shared" si="22"/>
        <v>4</v>
      </c>
    </row>
    <row r="84" spans="2:16" s="27" customFormat="1" ht="72" x14ac:dyDescent="0.3">
      <c r="B84" s="139" t="s">
        <v>210</v>
      </c>
      <c r="C84" s="25" t="s">
        <v>8</v>
      </c>
      <c r="D84" s="141" t="str">
        <f t="shared" si="23"/>
        <v>The MOFET Institute</v>
      </c>
      <c r="E84" s="141" t="str">
        <f t="shared" si="18"/>
        <v>Israel</v>
      </c>
      <c r="F84" s="139" t="s">
        <v>723</v>
      </c>
      <c r="G84" s="139" t="s">
        <v>712</v>
      </c>
      <c r="H84" s="139" t="s">
        <v>131</v>
      </c>
      <c r="I84" s="187" t="s">
        <v>724</v>
      </c>
      <c r="J84" s="75">
        <v>42658</v>
      </c>
      <c r="K84" s="75">
        <v>43190</v>
      </c>
      <c r="L84" s="29">
        <v>2</v>
      </c>
      <c r="M84" s="124">
        <f t="shared" si="19"/>
        <v>166</v>
      </c>
      <c r="N84" s="125">
        <f t="shared" si="20"/>
        <v>332</v>
      </c>
      <c r="O84" s="26" t="str">
        <f t="shared" si="21"/>
        <v/>
      </c>
      <c r="P84" s="27">
        <f t="shared" si="22"/>
        <v>2</v>
      </c>
    </row>
    <row r="85" spans="2:16" s="27" customFormat="1" ht="36" x14ac:dyDescent="0.3">
      <c r="B85" s="139" t="s">
        <v>211</v>
      </c>
      <c r="C85" s="25" t="s">
        <v>8</v>
      </c>
      <c r="D85" s="141" t="str">
        <f t="shared" si="23"/>
        <v>The MOFET Institute</v>
      </c>
      <c r="E85" s="141" t="str">
        <f t="shared" si="18"/>
        <v>Israel</v>
      </c>
      <c r="F85" s="139" t="s">
        <v>725</v>
      </c>
      <c r="G85" s="139" t="s">
        <v>712</v>
      </c>
      <c r="H85" s="139" t="s">
        <v>131</v>
      </c>
      <c r="I85" s="187" t="s">
        <v>726</v>
      </c>
      <c r="J85" s="75">
        <v>42658</v>
      </c>
      <c r="K85" s="75">
        <v>43190</v>
      </c>
      <c r="L85" s="29">
        <v>1</v>
      </c>
      <c r="M85" s="124">
        <f t="shared" si="19"/>
        <v>166</v>
      </c>
      <c r="N85" s="125">
        <f t="shared" si="20"/>
        <v>166</v>
      </c>
      <c r="O85" s="26" t="str">
        <f t="shared" si="21"/>
        <v/>
      </c>
      <c r="P85" s="27">
        <f t="shared" si="22"/>
        <v>1</v>
      </c>
    </row>
    <row r="86" spans="2:16" s="27" customFormat="1" ht="36" x14ac:dyDescent="0.3">
      <c r="B86" s="139" t="s">
        <v>162</v>
      </c>
      <c r="C86" s="25" t="s">
        <v>8</v>
      </c>
      <c r="D86" s="141" t="str">
        <f t="shared" si="23"/>
        <v>The MOFET Institute</v>
      </c>
      <c r="E86" s="141" t="str">
        <f t="shared" si="18"/>
        <v>Israel</v>
      </c>
      <c r="F86" s="139" t="s">
        <v>727</v>
      </c>
      <c r="G86" s="139" t="s">
        <v>712</v>
      </c>
      <c r="H86" s="139" t="s">
        <v>131</v>
      </c>
      <c r="I86" s="187" t="s">
        <v>728</v>
      </c>
      <c r="J86" s="75">
        <v>42658</v>
      </c>
      <c r="K86" s="75">
        <v>43190</v>
      </c>
      <c r="L86" s="29">
        <v>15</v>
      </c>
      <c r="M86" s="124">
        <f t="shared" si="19"/>
        <v>166</v>
      </c>
      <c r="N86" s="125">
        <f t="shared" si="20"/>
        <v>2490</v>
      </c>
      <c r="O86" s="26" t="str">
        <f t="shared" si="21"/>
        <v/>
      </c>
      <c r="P86" s="27">
        <f t="shared" si="22"/>
        <v>15</v>
      </c>
    </row>
    <row r="87" spans="2:16" s="27" customFormat="1" ht="54" x14ac:dyDescent="0.3">
      <c r="B87" s="139" t="s">
        <v>162</v>
      </c>
      <c r="C87" s="25" t="s">
        <v>8</v>
      </c>
      <c r="D87" s="141" t="str">
        <f t="shared" si="23"/>
        <v>The MOFET Institute</v>
      </c>
      <c r="E87" s="141" t="str">
        <f t="shared" si="18"/>
        <v>Israel</v>
      </c>
      <c r="F87" s="139" t="s">
        <v>729</v>
      </c>
      <c r="G87" s="139" t="s">
        <v>712</v>
      </c>
      <c r="H87" s="139" t="s">
        <v>130</v>
      </c>
      <c r="I87" s="187" t="s">
        <v>730</v>
      </c>
      <c r="J87" s="75">
        <v>42658</v>
      </c>
      <c r="K87" s="75">
        <v>43190</v>
      </c>
      <c r="L87" s="29">
        <v>4</v>
      </c>
      <c r="M87" s="124">
        <f t="shared" si="19"/>
        <v>132</v>
      </c>
      <c r="N87" s="125">
        <f t="shared" si="20"/>
        <v>528</v>
      </c>
      <c r="O87" s="26" t="str">
        <f t="shared" si="21"/>
        <v/>
      </c>
      <c r="P87" s="27">
        <f t="shared" si="22"/>
        <v>4</v>
      </c>
    </row>
    <row r="88" spans="2:16" s="27" customFormat="1" ht="36" x14ac:dyDescent="0.3">
      <c r="B88" s="139" t="s">
        <v>162</v>
      </c>
      <c r="C88" s="25" t="s">
        <v>8</v>
      </c>
      <c r="D88" s="141" t="str">
        <f t="shared" si="23"/>
        <v>The MOFET Institute</v>
      </c>
      <c r="E88" s="141" t="str">
        <f t="shared" si="18"/>
        <v>Israel</v>
      </c>
      <c r="F88" s="139" t="s">
        <v>731</v>
      </c>
      <c r="G88" s="139" t="s">
        <v>712</v>
      </c>
      <c r="H88" s="139" t="s">
        <v>208</v>
      </c>
      <c r="I88" s="187" t="s">
        <v>732</v>
      </c>
      <c r="J88" s="75">
        <v>42658</v>
      </c>
      <c r="K88" s="75">
        <v>43190</v>
      </c>
      <c r="L88" s="29">
        <v>4</v>
      </c>
      <c r="M88" s="124">
        <f t="shared" si="19"/>
        <v>92</v>
      </c>
      <c r="N88" s="125">
        <f t="shared" si="20"/>
        <v>368</v>
      </c>
      <c r="O88" s="26" t="str">
        <f t="shared" si="21"/>
        <v/>
      </c>
      <c r="P88" s="27">
        <f t="shared" si="22"/>
        <v>4</v>
      </c>
    </row>
    <row r="89" spans="2:16" s="27" customFormat="1" ht="54" x14ac:dyDescent="0.3">
      <c r="B89" s="139" t="s">
        <v>161</v>
      </c>
      <c r="C89" s="25" t="s">
        <v>8</v>
      </c>
      <c r="D89" s="141" t="str">
        <f t="shared" si="23"/>
        <v>The MOFET Institute</v>
      </c>
      <c r="E89" s="141" t="str">
        <f t="shared" si="18"/>
        <v>Israel</v>
      </c>
      <c r="F89" s="139" t="s">
        <v>733</v>
      </c>
      <c r="G89" s="139" t="s">
        <v>734</v>
      </c>
      <c r="H89" s="139" t="s">
        <v>130</v>
      </c>
      <c r="I89" s="187" t="s">
        <v>735</v>
      </c>
      <c r="J89" s="75">
        <v>42658</v>
      </c>
      <c r="K89" s="75">
        <v>43190</v>
      </c>
      <c r="L89" s="29">
        <v>5</v>
      </c>
      <c r="M89" s="124">
        <f t="shared" si="19"/>
        <v>132</v>
      </c>
      <c r="N89" s="125">
        <f t="shared" si="20"/>
        <v>660</v>
      </c>
      <c r="O89" s="26" t="str">
        <f t="shared" si="21"/>
        <v/>
      </c>
      <c r="P89" s="27">
        <f t="shared" si="22"/>
        <v>5</v>
      </c>
    </row>
    <row r="90" spans="2:16" s="27" customFormat="1" ht="54" x14ac:dyDescent="0.3">
      <c r="B90" s="139" t="s">
        <v>161</v>
      </c>
      <c r="C90" s="25" t="s">
        <v>8</v>
      </c>
      <c r="D90" s="141" t="str">
        <f t="shared" si="23"/>
        <v>The MOFET Institute</v>
      </c>
      <c r="E90" s="141" t="str">
        <f t="shared" si="18"/>
        <v>Israel</v>
      </c>
      <c r="F90" s="139" t="s">
        <v>736</v>
      </c>
      <c r="G90" s="139" t="s">
        <v>734</v>
      </c>
      <c r="H90" s="139" t="s">
        <v>208</v>
      </c>
      <c r="I90" s="187" t="s">
        <v>737</v>
      </c>
      <c r="J90" s="75">
        <v>42658</v>
      </c>
      <c r="K90" s="75">
        <v>43190</v>
      </c>
      <c r="L90" s="29">
        <v>2</v>
      </c>
      <c r="M90" s="124">
        <f t="shared" si="19"/>
        <v>92</v>
      </c>
      <c r="N90" s="125">
        <f t="shared" si="20"/>
        <v>184</v>
      </c>
      <c r="O90" s="26" t="str">
        <f t="shared" si="21"/>
        <v/>
      </c>
      <c r="P90" s="27">
        <f t="shared" si="22"/>
        <v>2</v>
      </c>
    </row>
    <row r="91" spans="2:16" s="27" customFormat="1" ht="54" x14ac:dyDescent="0.3">
      <c r="B91" s="139" t="s">
        <v>160</v>
      </c>
      <c r="C91" s="25" t="s">
        <v>8</v>
      </c>
      <c r="D91" s="141" t="str">
        <f t="shared" si="23"/>
        <v>The MOFET Institute</v>
      </c>
      <c r="E91" s="141" t="str">
        <f t="shared" si="18"/>
        <v>Israel</v>
      </c>
      <c r="F91" s="139" t="s">
        <v>738</v>
      </c>
      <c r="G91" s="139" t="s">
        <v>734</v>
      </c>
      <c r="H91" s="139" t="s">
        <v>130</v>
      </c>
      <c r="I91" s="187" t="s">
        <v>739</v>
      </c>
      <c r="J91" s="75">
        <v>42658</v>
      </c>
      <c r="K91" s="75">
        <v>43190</v>
      </c>
      <c r="L91" s="29">
        <v>21</v>
      </c>
      <c r="M91" s="124">
        <f t="shared" si="19"/>
        <v>132</v>
      </c>
      <c r="N91" s="125">
        <f t="shared" si="20"/>
        <v>2772</v>
      </c>
      <c r="O91" s="26" t="str">
        <f t="shared" si="21"/>
        <v/>
      </c>
      <c r="P91" s="27">
        <f t="shared" si="22"/>
        <v>21</v>
      </c>
    </row>
    <row r="92" spans="2:16" s="27" customFormat="1" ht="36" x14ac:dyDescent="0.3">
      <c r="B92" s="139" t="s">
        <v>160</v>
      </c>
      <c r="C92" s="25" t="s">
        <v>8</v>
      </c>
      <c r="D92" s="141" t="str">
        <f t="shared" si="23"/>
        <v>The MOFET Institute</v>
      </c>
      <c r="E92" s="141" t="str">
        <f t="shared" si="18"/>
        <v>Israel</v>
      </c>
      <c r="F92" s="139" t="s">
        <v>740</v>
      </c>
      <c r="G92" s="139" t="s">
        <v>734</v>
      </c>
      <c r="H92" s="139" t="s">
        <v>208</v>
      </c>
      <c r="I92" s="187" t="s">
        <v>741</v>
      </c>
      <c r="J92" s="75">
        <v>42658</v>
      </c>
      <c r="K92" s="75">
        <v>43190</v>
      </c>
      <c r="L92" s="29">
        <v>2</v>
      </c>
      <c r="M92" s="124">
        <f t="shared" si="19"/>
        <v>92</v>
      </c>
      <c r="N92" s="125">
        <f t="shared" si="20"/>
        <v>184</v>
      </c>
      <c r="O92" s="26" t="str">
        <f t="shared" si="21"/>
        <v/>
      </c>
      <c r="P92" s="27">
        <f t="shared" si="22"/>
        <v>2</v>
      </c>
    </row>
    <row r="93" spans="2:16" s="27" customFormat="1" ht="36" x14ac:dyDescent="0.3">
      <c r="B93" s="139" t="s">
        <v>210</v>
      </c>
      <c r="C93" s="25" t="s">
        <v>8</v>
      </c>
      <c r="D93" s="141" t="str">
        <f t="shared" si="23"/>
        <v>The MOFET Institute</v>
      </c>
      <c r="E93" s="141" t="str">
        <f t="shared" si="18"/>
        <v>Israel</v>
      </c>
      <c r="F93" s="139" t="s">
        <v>742</v>
      </c>
      <c r="G93" s="139" t="s">
        <v>734</v>
      </c>
      <c r="H93" s="139" t="s">
        <v>131</v>
      </c>
      <c r="I93" s="187" t="s">
        <v>743</v>
      </c>
      <c r="J93" s="75">
        <v>42658</v>
      </c>
      <c r="K93" s="75">
        <v>43190</v>
      </c>
      <c r="L93" s="29">
        <v>2</v>
      </c>
      <c r="M93" s="124">
        <f t="shared" si="19"/>
        <v>166</v>
      </c>
      <c r="N93" s="125">
        <f t="shared" si="20"/>
        <v>332</v>
      </c>
      <c r="O93" s="26" t="str">
        <f t="shared" si="21"/>
        <v/>
      </c>
      <c r="P93" s="27">
        <f t="shared" si="22"/>
        <v>2</v>
      </c>
    </row>
    <row r="94" spans="2:16" s="27" customFormat="1" ht="54" x14ac:dyDescent="0.3">
      <c r="B94" s="139" t="s">
        <v>210</v>
      </c>
      <c r="C94" s="25" t="s">
        <v>8</v>
      </c>
      <c r="D94" s="141" t="str">
        <f t="shared" si="23"/>
        <v>The MOFET Institute</v>
      </c>
      <c r="E94" s="141" t="str">
        <f t="shared" si="18"/>
        <v>Israel</v>
      </c>
      <c r="F94" s="139" t="s">
        <v>744</v>
      </c>
      <c r="G94" s="139" t="s">
        <v>734</v>
      </c>
      <c r="H94" s="139" t="s">
        <v>130</v>
      </c>
      <c r="I94" s="187" t="s">
        <v>745</v>
      </c>
      <c r="J94" s="75">
        <v>42658</v>
      </c>
      <c r="K94" s="75">
        <v>43190</v>
      </c>
      <c r="L94" s="29">
        <v>5</v>
      </c>
      <c r="M94" s="124">
        <f t="shared" si="19"/>
        <v>132</v>
      </c>
      <c r="N94" s="125">
        <f t="shared" si="20"/>
        <v>660</v>
      </c>
      <c r="O94" s="26" t="str">
        <f t="shared" si="21"/>
        <v/>
      </c>
      <c r="P94" s="27">
        <f t="shared" si="22"/>
        <v>5</v>
      </c>
    </row>
    <row r="95" spans="2:16" s="27" customFormat="1" ht="36" x14ac:dyDescent="0.3">
      <c r="B95" s="139" t="s">
        <v>210</v>
      </c>
      <c r="C95" s="25" t="s">
        <v>8</v>
      </c>
      <c r="D95" s="141" t="str">
        <f t="shared" si="23"/>
        <v>The MOFET Institute</v>
      </c>
      <c r="E95" s="141" t="str">
        <f t="shared" si="18"/>
        <v>Israel</v>
      </c>
      <c r="F95" s="139" t="s">
        <v>746</v>
      </c>
      <c r="G95" s="139" t="s">
        <v>734</v>
      </c>
      <c r="H95" s="139" t="s">
        <v>208</v>
      </c>
      <c r="I95" s="187" t="s">
        <v>747</v>
      </c>
      <c r="J95" s="75">
        <v>42658</v>
      </c>
      <c r="K95" s="75">
        <v>43190</v>
      </c>
      <c r="L95" s="29">
        <v>1</v>
      </c>
      <c r="M95" s="124">
        <f t="shared" si="19"/>
        <v>92</v>
      </c>
      <c r="N95" s="125">
        <f t="shared" si="20"/>
        <v>92</v>
      </c>
      <c r="O95" s="26" t="str">
        <f t="shared" si="21"/>
        <v/>
      </c>
      <c r="P95" s="27">
        <f t="shared" si="22"/>
        <v>1</v>
      </c>
    </row>
    <row r="96" spans="2:16" s="27" customFormat="1" ht="54" x14ac:dyDescent="0.3">
      <c r="B96" s="139" t="s">
        <v>211</v>
      </c>
      <c r="C96" s="25" t="s">
        <v>8</v>
      </c>
      <c r="D96" s="141" t="str">
        <f t="shared" si="23"/>
        <v>The MOFET Institute</v>
      </c>
      <c r="E96" s="141" t="str">
        <f t="shared" si="18"/>
        <v>Israel</v>
      </c>
      <c r="F96" s="139" t="s">
        <v>748</v>
      </c>
      <c r="G96" s="139" t="s">
        <v>734</v>
      </c>
      <c r="H96" s="139" t="s">
        <v>130</v>
      </c>
      <c r="I96" s="187" t="s">
        <v>749</v>
      </c>
      <c r="J96" s="75">
        <v>42658</v>
      </c>
      <c r="K96" s="75">
        <v>43190</v>
      </c>
      <c r="L96" s="29">
        <v>2</v>
      </c>
      <c r="M96" s="124">
        <f t="shared" si="19"/>
        <v>132</v>
      </c>
      <c r="N96" s="125">
        <f t="shared" si="20"/>
        <v>264</v>
      </c>
      <c r="O96" s="26" t="str">
        <f t="shared" si="21"/>
        <v/>
      </c>
      <c r="P96" s="27">
        <f t="shared" si="22"/>
        <v>2</v>
      </c>
    </row>
    <row r="97" spans="2:16" s="27" customFormat="1" ht="54" x14ac:dyDescent="0.3">
      <c r="B97" s="139" t="s">
        <v>162</v>
      </c>
      <c r="C97" s="25" t="s">
        <v>8</v>
      </c>
      <c r="D97" s="141" t="str">
        <f t="shared" si="23"/>
        <v>The MOFET Institute</v>
      </c>
      <c r="E97" s="141" t="str">
        <f t="shared" si="18"/>
        <v>Israel</v>
      </c>
      <c r="F97" s="139" t="s">
        <v>750</v>
      </c>
      <c r="G97" s="139" t="s">
        <v>734</v>
      </c>
      <c r="H97" s="139" t="s">
        <v>131</v>
      </c>
      <c r="I97" s="187" t="s">
        <v>751</v>
      </c>
      <c r="J97" s="75">
        <v>42658</v>
      </c>
      <c r="K97" s="75">
        <v>43190</v>
      </c>
      <c r="L97" s="29">
        <v>3</v>
      </c>
      <c r="M97" s="124">
        <f t="shared" si="19"/>
        <v>166</v>
      </c>
      <c r="N97" s="125">
        <f t="shared" si="20"/>
        <v>498</v>
      </c>
      <c r="O97" s="26" t="str">
        <f t="shared" si="21"/>
        <v/>
      </c>
      <c r="P97" s="27">
        <f t="shared" si="22"/>
        <v>3</v>
      </c>
    </row>
    <row r="98" spans="2:16" s="27" customFormat="1" ht="54" x14ac:dyDescent="0.3">
      <c r="B98" s="139" t="s">
        <v>162</v>
      </c>
      <c r="C98" s="25" t="s">
        <v>8</v>
      </c>
      <c r="D98" s="141" t="str">
        <f t="shared" si="23"/>
        <v>The MOFET Institute</v>
      </c>
      <c r="E98" s="141" t="str">
        <f t="shared" si="18"/>
        <v>Israel</v>
      </c>
      <c r="F98" s="139" t="s">
        <v>752</v>
      </c>
      <c r="G98" s="139" t="s">
        <v>734</v>
      </c>
      <c r="H98" s="139" t="s">
        <v>130</v>
      </c>
      <c r="I98" s="187" t="s">
        <v>753</v>
      </c>
      <c r="J98" s="75">
        <v>42658</v>
      </c>
      <c r="K98" s="75">
        <v>43190</v>
      </c>
      <c r="L98" s="29">
        <v>4</v>
      </c>
      <c r="M98" s="124">
        <f t="shared" si="19"/>
        <v>132</v>
      </c>
      <c r="N98" s="125">
        <f t="shared" si="20"/>
        <v>528</v>
      </c>
      <c r="O98" s="26" t="str">
        <f t="shared" si="21"/>
        <v/>
      </c>
      <c r="P98" s="27">
        <f t="shared" si="22"/>
        <v>4</v>
      </c>
    </row>
    <row r="99" spans="2:16" s="27" customFormat="1" ht="36" x14ac:dyDescent="0.3">
      <c r="B99" s="139" t="s">
        <v>162</v>
      </c>
      <c r="C99" s="25" t="s">
        <v>8</v>
      </c>
      <c r="D99" s="141" t="str">
        <f t="shared" si="23"/>
        <v>The MOFET Institute</v>
      </c>
      <c r="E99" s="141" t="str">
        <f t="shared" si="18"/>
        <v>Israel</v>
      </c>
      <c r="F99" s="139" t="s">
        <v>754</v>
      </c>
      <c r="G99" s="139" t="s">
        <v>734</v>
      </c>
      <c r="H99" s="139" t="s">
        <v>208</v>
      </c>
      <c r="I99" s="187" t="s">
        <v>755</v>
      </c>
      <c r="J99" s="75">
        <v>42658</v>
      </c>
      <c r="K99" s="75">
        <v>43190</v>
      </c>
      <c r="L99" s="29">
        <v>2</v>
      </c>
      <c r="M99" s="124">
        <f t="shared" si="19"/>
        <v>92</v>
      </c>
      <c r="N99" s="125">
        <f t="shared" si="20"/>
        <v>184</v>
      </c>
      <c r="O99" s="26" t="str">
        <f t="shared" si="21"/>
        <v/>
      </c>
      <c r="P99" s="27">
        <f t="shared" si="22"/>
        <v>2</v>
      </c>
    </row>
    <row r="100" spans="2:16" s="27" customFormat="1" ht="54" x14ac:dyDescent="0.3">
      <c r="B100" s="139" t="s">
        <v>161</v>
      </c>
      <c r="C100" s="25" t="s">
        <v>8</v>
      </c>
      <c r="D100" s="141" t="str">
        <f t="shared" si="23"/>
        <v>The MOFET Institute</v>
      </c>
      <c r="E100" s="141" t="str">
        <f t="shared" si="18"/>
        <v>Israel</v>
      </c>
      <c r="F100" s="139" t="s">
        <v>756</v>
      </c>
      <c r="G100" s="139" t="s">
        <v>757</v>
      </c>
      <c r="H100" s="139" t="s">
        <v>131</v>
      </c>
      <c r="I100" s="187" t="s">
        <v>758</v>
      </c>
      <c r="J100" s="75">
        <v>42658</v>
      </c>
      <c r="K100" s="75">
        <v>43190</v>
      </c>
      <c r="L100" s="29">
        <v>1</v>
      </c>
      <c r="M100" s="124">
        <f t="shared" si="19"/>
        <v>166</v>
      </c>
      <c r="N100" s="125">
        <f t="shared" si="20"/>
        <v>166</v>
      </c>
      <c r="O100" s="26" t="str">
        <f t="shared" si="21"/>
        <v/>
      </c>
      <c r="P100" s="27">
        <f t="shared" si="22"/>
        <v>1</v>
      </c>
    </row>
    <row r="101" spans="2:16" s="27" customFormat="1" ht="54" x14ac:dyDescent="0.3">
      <c r="B101" s="139" t="s">
        <v>161</v>
      </c>
      <c r="C101" s="25" t="s">
        <v>8</v>
      </c>
      <c r="D101" s="141" t="str">
        <f t="shared" si="23"/>
        <v>The MOFET Institute</v>
      </c>
      <c r="E101" s="141" t="str">
        <f t="shared" si="18"/>
        <v>Israel</v>
      </c>
      <c r="F101" s="139" t="s">
        <v>759</v>
      </c>
      <c r="G101" s="139" t="s">
        <v>757</v>
      </c>
      <c r="H101" s="139" t="s">
        <v>130</v>
      </c>
      <c r="I101" s="187" t="s">
        <v>760</v>
      </c>
      <c r="J101" s="75">
        <v>42658</v>
      </c>
      <c r="K101" s="75">
        <v>43190</v>
      </c>
      <c r="L101" s="29">
        <v>5</v>
      </c>
      <c r="M101" s="124">
        <f t="shared" si="19"/>
        <v>132</v>
      </c>
      <c r="N101" s="125">
        <f t="shared" si="20"/>
        <v>660</v>
      </c>
      <c r="O101" s="26" t="str">
        <f t="shared" si="21"/>
        <v/>
      </c>
      <c r="P101" s="27">
        <f t="shared" si="22"/>
        <v>5</v>
      </c>
    </row>
    <row r="102" spans="2:16" s="27" customFormat="1" ht="54" x14ac:dyDescent="0.3">
      <c r="B102" s="139" t="s">
        <v>160</v>
      </c>
      <c r="C102" s="25" t="s">
        <v>8</v>
      </c>
      <c r="D102" s="141" t="str">
        <f t="shared" si="23"/>
        <v>The MOFET Institute</v>
      </c>
      <c r="E102" s="141" t="str">
        <f t="shared" si="18"/>
        <v>Israel</v>
      </c>
      <c r="F102" s="139" t="s">
        <v>761</v>
      </c>
      <c r="G102" s="139" t="s">
        <v>757</v>
      </c>
      <c r="H102" s="139" t="s">
        <v>131</v>
      </c>
      <c r="I102" s="187" t="s">
        <v>762</v>
      </c>
      <c r="J102" s="75">
        <v>42658</v>
      </c>
      <c r="K102" s="75">
        <v>43190</v>
      </c>
      <c r="L102" s="29">
        <v>5</v>
      </c>
      <c r="M102" s="124">
        <f t="shared" si="19"/>
        <v>166</v>
      </c>
      <c r="N102" s="125">
        <f t="shared" si="20"/>
        <v>830</v>
      </c>
      <c r="O102" s="26" t="str">
        <f t="shared" si="21"/>
        <v/>
      </c>
      <c r="P102" s="27">
        <f t="shared" si="22"/>
        <v>5</v>
      </c>
    </row>
    <row r="103" spans="2:16" s="27" customFormat="1" ht="72" x14ac:dyDescent="0.3">
      <c r="B103" s="139" t="s">
        <v>160</v>
      </c>
      <c r="C103" s="25" t="s">
        <v>8</v>
      </c>
      <c r="D103" s="141" t="str">
        <f t="shared" si="23"/>
        <v>The MOFET Institute</v>
      </c>
      <c r="E103" s="141" t="str">
        <f t="shared" si="18"/>
        <v>Israel</v>
      </c>
      <c r="F103" s="139" t="s">
        <v>763</v>
      </c>
      <c r="G103" s="139" t="s">
        <v>757</v>
      </c>
      <c r="H103" s="139" t="s">
        <v>130</v>
      </c>
      <c r="I103" s="187" t="s">
        <v>764</v>
      </c>
      <c r="J103" s="75">
        <v>42658</v>
      </c>
      <c r="K103" s="75">
        <v>43190</v>
      </c>
      <c r="L103" s="29">
        <v>20</v>
      </c>
      <c r="M103" s="124">
        <f t="shared" si="19"/>
        <v>132</v>
      </c>
      <c r="N103" s="125">
        <f t="shared" si="20"/>
        <v>2640</v>
      </c>
      <c r="O103" s="26" t="str">
        <f t="shared" si="21"/>
        <v/>
      </c>
      <c r="P103" s="27">
        <f t="shared" si="22"/>
        <v>20</v>
      </c>
    </row>
    <row r="104" spans="2:16" s="27" customFormat="1" ht="72" x14ac:dyDescent="0.3">
      <c r="B104" s="139" t="s">
        <v>160</v>
      </c>
      <c r="C104" s="25" t="s">
        <v>8</v>
      </c>
      <c r="D104" s="141" t="str">
        <f t="shared" si="23"/>
        <v>The MOFET Institute</v>
      </c>
      <c r="E104" s="141" t="str">
        <f t="shared" si="18"/>
        <v>Israel</v>
      </c>
      <c r="F104" s="139" t="s">
        <v>765</v>
      </c>
      <c r="G104" s="139" t="s">
        <v>757</v>
      </c>
      <c r="H104" s="139" t="s">
        <v>130</v>
      </c>
      <c r="I104" s="187" t="s">
        <v>766</v>
      </c>
      <c r="J104" s="75">
        <v>42658</v>
      </c>
      <c r="K104" s="75">
        <v>43190</v>
      </c>
      <c r="L104" s="29">
        <v>1</v>
      </c>
      <c r="M104" s="124">
        <f t="shared" si="19"/>
        <v>132</v>
      </c>
      <c r="N104" s="125">
        <f t="shared" si="20"/>
        <v>132</v>
      </c>
      <c r="O104" s="26" t="str">
        <f t="shared" si="21"/>
        <v/>
      </c>
      <c r="P104" s="27">
        <f t="shared" si="22"/>
        <v>1</v>
      </c>
    </row>
    <row r="105" spans="2:16" s="27" customFormat="1" ht="54" x14ac:dyDescent="0.3">
      <c r="B105" s="139" t="s">
        <v>210</v>
      </c>
      <c r="C105" s="25" t="s">
        <v>8</v>
      </c>
      <c r="D105" s="141" t="str">
        <f t="shared" si="23"/>
        <v>The MOFET Institute</v>
      </c>
      <c r="E105" s="141" t="str">
        <f t="shared" si="18"/>
        <v>Israel</v>
      </c>
      <c r="F105" s="139" t="s">
        <v>767</v>
      </c>
      <c r="G105" s="139" t="s">
        <v>757</v>
      </c>
      <c r="H105" s="139" t="s">
        <v>130</v>
      </c>
      <c r="I105" s="187" t="s">
        <v>768</v>
      </c>
      <c r="J105" s="75">
        <v>42658</v>
      </c>
      <c r="K105" s="75">
        <v>43190</v>
      </c>
      <c r="L105" s="29">
        <v>5</v>
      </c>
      <c r="M105" s="124">
        <f t="shared" si="19"/>
        <v>132</v>
      </c>
      <c r="N105" s="125">
        <f t="shared" si="20"/>
        <v>660</v>
      </c>
      <c r="O105" s="26" t="str">
        <f t="shared" si="21"/>
        <v/>
      </c>
      <c r="P105" s="27">
        <f t="shared" si="22"/>
        <v>5</v>
      </c>
    </row>
    <row r="106" spans="2:16" s="27" customFormat="1" ht="54" x14ac:dyDescent="0.3">
      <c r="B106" s="139" t="s">
        <v>211</v>
      </c>
      <c r="C106" s="25" t="s">
        <v>8</v>
      </c>
      <c r="D106" s="141" t="str">
        <f t="shared" si="23"/>
        <v>The MOFET Institute</v>
      </c>
      <c r="E106" s="141" t="str">
        <f t="shared" si="18"/>
        <v>Israel</v>
      </c>
      <c r="F106" s="139" t="s">
        <v>769</v>
      </c>
      <c r="G106" s="139" t="s">
        <v>757</v>
      </c>
      <c r="H106" s="139" t="s">
        <v>130</v>
      </c>
      <c r="I106" s="187" t="s">
        <v>749</v>
      </c>
      <c r="J106" s="75">
        <v>42658</v>
      </c>
      <c r="K106" s="75">
        <v>43190</v>
      </c>
      <c r="L106" s="29">
        <v>5</v>
      </c>
      <c r="M106" s="124">
        <f t="shared" si="19"/>
        <v>132</v>
      </c>
      <c r="N106" s="125">
        <f t="shared" si="20"/>
        <v>660</v>
      </c>
      <c r="O106" s="26" t="str">
        <f t="shared" si="21"/>
        <v/>
      </c>
      <c r="P106" s="27">
        <f t="shared" si="22"/>
        <v>5</v>
      </c>
    </row>
    <row r="107" spans="2:16" s="27" customFormat="1" ht="36" x14ac:dyDescent="0.3">
      <c r="B107" s="139" t="s">
        <v>162</v>
      </c>
      <c r="C107" s="25" t="s">
        <v>8</v>
      </c>
      <c r="D107" s="141" t="str">
        <f t="shared" si="23"/>
        <v>The MOFET Institute</v>
      </c>
      <c r="E107" s="141" t="str">
        <f t="shared" si="18"/>
        <v>Israel</v>
      </c>
      <c r="F107" s="139" t="s">
        <v>770</v>
      </c>
      <c r="G107" s="139" t="s">
        <v>757</v>
      </c>
      <c r="H107" s="139" t="s">
        <v>131</v>
      </c>
      <c r="I107" s="187" t="s">
        <v>771</v>
      </c>
      <c r="J107" s="75">
        <v>42658</v>
      </c>
      <c r="K107" s="75">
        <v>43190</v>
      </c>
      <c r="L107" s="29">
        <v>6</v>
      </c>
      <c r="M107" s="124">
        <f t="shared" si="19"/>
        <v>166</v>
      </c>
      <c r="N107" s="125">
        <f t="shared" si="20"/>
        <v>996</v>
      </c>
      <c r="O107" s="26" t="str">
        <f t="shared" si="21"/>
        <v/>
      </c>
      <c r="P107" s="27">
        <f t="shared" si="22"/>
        <v>6</v>
      </c>
    </row>
    <row r="108" spans="2:16" s="27" customFormat="1" ht="36" x14ac:dyDescent="0.3">
      <c r="B108" s="139" t="s">
        <v>162</v>
      </c>
      <c r="C108" s="25" t="s">
        <v>8</v>
      </c>
      <c r="D108" s="141" t="str">
        <f t="shared" si="23"/>
        <v>The MOFET Institute</v>
      </c>
      <c r="E108" s="141" t="str">
        <f t="shared" si="18"/>
        <v>Israel</v>
      </c>
      <c r="F108" s="139" t="s">
        <v>772</v>
      </c>
      <c r="G108" s="139" t="s">
        <v>757</v>
      </c>
      <c r="H108" s="139" t="s">
        <v>130</v>
      </c>
      <c r="I108" s="187" t="s">
        <v>773</v>
      </c>
      <c r="J108" s="75">
        <v>42658</v>
      </c>
      <c r="K108" s="75">
        <v>43190</v>
      </c>
      <c r="L108" s="29">
        <v>6</v>
      </c>
      <c r="M108" s="124">
        <f t="shared" si="19"/>
        <v>132</v>
      </c>
      <c r="N108" s="125">
        <f t="shared" si="20"/>
        <v>792</v>
      </c>
      <c r="O108" s="26" t="str">
        <f t="shared" si="21"/>
        <v/>
      </c>
      <c r="P108" s="27">
        <f t="shared" si="22"/>
        <v>6</v>
      </c>
    </row>
    <row r="109" spans="2:16" s="27" customFormat="1" ht="36" x14ac:dyDescent="0.3">
      <c r="B109" s="139" t="s">
        <v>162</v>
      </c>
      <c r="C109" s="25" t="s">
        <v>8</v>
      </c>
      <c r="D109" s="141" t="str">
        <f t="shared" si="23"/>
        <v>The MOFET Institute</v>
      </c>
      <c r="E109" s="141" t="str">
        <f t="shared" si="18"/>
        <v>Israel</v>
      </c>
      <c r="F109" s="139" t="s">
        <v>774</v>
      </c>
      <c r="G109" s="139" t="s">
        <v>757</v>
      </c>
      <c r="H109" s="139" t="s">
        <v>208</v>
      </c>
      <c r="I109" s="187" t="s">
        <v>775</v>
      </c>
      <c r="J109" s="75">
        <v>42658</v>
      </c>
      <c r="K109" s="75">
        <v>43190</v>
      </c>
      <c r="L109" s="29">
        <v>2</v>
      </c>
      <c r="M109" s="124">
        <f t="shared" si="19"/>
        <v>92</v>
      </c>
      <c r="N109" s="125">
        <f t="shared" si="20"/>
        <v>184</v>
      </c>
      <c r="O109" s="26" t="str">
        <f t="shared" si="21"/>
        <v/>
      </c>
      <c r="P109" s="27">
        <f t="shared" si="22"/>
        <v>2</v>
      </c>
    </row>
    <row r="110" spans="2:16" s="27" customFormat="1" ht="72" x14ac:dyDescent="0.3">
      <c r="B110" s="139" t="s">
        <v>161</v>
      </c>
      <c r="C110" s="25" t="s">
        <v>8</v>
      </c>
      <c r="D110" s="141" t="str">
        <f t="shared" si="23"/>
        <v>The MOFET Institute</v>
      </c>
      <c r="E110" s="141" t="str">
        <f t="shared" si="18"/>
        <v>Israel</v>
      </c>
      <c r="F110" s="139" t="s">
        <v>776</v>
      </c>
      <c r="G110" s="139" t="s">
        <v>777</v>
      </c>
      <c r="H110" s="139" t="s">
        <v>208</v>
      </c>
      <c r="I110" s="187" t="s">
        <v>778</v>
      </c>
      <c r="J110" s="75">
        <v>42658</v>
      </c>
      <c r="K110" s="75">
        <v>43190</v>
      </c>
      <c r="L110" s="29">
        <v>1</v>
      </c>
      <c r="M110" s="124">
        <f t="shared" si="19"/>
        <v>92</v>
      </c>
      <c r="N110" s="125">
        <f t="shared" si="20"/>
        <v>92</v>
      </c>
      <c r="O110" s="26" t="str">
        <f t="shared" si="21"/>
        <v/>
      </c>
      <c r="P110" s="27">
        <f t="shared" si="22"/>
        <v>1</v>
      </c>
    </row>
    <row r="111" spans="2:16" s="27" customFormat="1" ht="36" x14ac:dyDescent="0.3">
      <c r="B111" s="139" t="s">
        <v>160</v>
      </c>
      <c r="C111" s="25" t="s">
        <v>8</v>
      </c>
      <c r="D111" s="141" t="str">
        <f t="shared" si="23"/>
        <v>The MOFET Institute</v>
      </c>
      <c r="E111" s="141" t="str">
        <f t="shared" si="18"/>
        <v>Israel</v>
      </c>
      <c r="F111" s="139" t="s">
        <v>779</v>
      </c>
      <c r="G111" s="139" t="s">
        <v>777</v>
      </c>
      <c r="H111" s="139" t="s">
        <v>208</v>
      </c>
      <c r="I111" s="187" t="s">
        <v>780</v>
      </c>
      <c r="J111" s="75">
        <v>42658</v>
      </c>
      <c r="K111" s="75">
        <v>43190</v>
      </c>
      <c r="L111" s="29">
        <v>2</v>
      </c>
      <c r="M111" s="124">
        <f t="shared" si="19"/>
        <v>92</v>
      </c>
      <c r="N111" s="125">
        <f t="shared" si="20"/>
        <v>184</v>
      </c>
      <c r="O111" s="26" t="str">
        <f t="shared" si="21"/>
        <v/>
      </c>
      <c r="P111" s="27">
        <f t="shared" si="22"/>
        <v>2</v>
      </c>
    </row>
    <row r="112" spans="2:16" s="27" customFormat="1" ht="54" x14ac:dyDescent="0.3">
      <c r="B112" s="139" t="s">
        <v>162</v>
      </c>
      <c r="C112" s="25" t="s">
        <v>8</v>
      </c>
      <c r="D112" s="141" t="str">
        <f t="shared" si="23"/>
        <v>The MOFET Institute</v>
      </c>
      <c r="E112" s="141" t="str">
        <f t="shared" si="18"/>
        <v>Israel</v>
      </c>
      <c r="F112" s="139" t="s">
        <v>781</v>
      </c>
      <c r="G112" s="139" t="s">
        <v>777</v>
      </c>
      <c r="H112" s="139" t="s">
        <v>208</v>
      </c>
      <c r="I112" s="187" t="s">
        <v>782</v>
      </c>
      <c r="J112" s="75">
        <v>42658</v>
      </c>
      <c r="K112" s="75">
        <v>43190</v>
      </c>
      <c r="L112" s="29">
        <v>2</v>
      </c>
      <c r="M112" s="124">
        <f t="shared" si="19"/>
        <v>92</v>
      </c>
      <c r="N112" s="125">
        <f t="shared" si="20"/>
        <v>184</v>
      </c>
      <c r="O112" s="26" t="str">
        <f t="shared" si="21"/>
        <v/>
      </c>
      <c r="P112" s="27">
        <f t="shared" si="22"/>
        <v>2</v>
      </c>
    </row>
    <row r="113" spans="2:16" s="27" customFormat="1" ht="72" x14ac:dyDescent="0.3">
      <c r="B113" s="139" t="s">
        <v>161</v>
      </c>
      <c r="C113" s="25" t="s">
        <v>8</v>
      </c>
      <c r="D113" s="141" t="str">
        <f t="shared" si="23"/>
        <v>The MOFET Institute</v>
      </c>
      <c r="E113" s="141" t="str">
        <f t="shared" si="18"/>
        <v>Israel</v>
      </c>
      <c r="F113" s="139" t="s">
        <v>783</v>
      </c>
      <c r="G113" s="139" t="s">
        <v>784</v>
      </c>
      <c r="H113" s="139" t="s">
        <v>131</v>
      </c>
      <c r="I113" s="187" t="s">
        <v>785</v>
      </c>
      <c r="J113" s="75">
        <v>42658</v>
      </c>
      <c r="K113" s="75">
        <v>43190</v>
      </c>
      <c r="L113" s="29">
        <v>2</v>
      </c>
      <c r="M113" s="124">
        <f t="shared" si="19"/>
        <v>166</v>
      </c>
      <c r="N113" s="125">
        <f t="shared" si="20"/>
        <v>332</v>
      </c>
      <c r="O113" s="26" t="str">
        <f t="shared" si="21"/>
        <v/>
      </c>
      <c r="P113" s="27">
        <f t="shared" si="22"/>
        <v>2</v>
      </c>
    </row>
    <row r="114" spans="2:16" s="27" customFormat="1" ht="72" x14ac:dyDescent="0.3">
      <c r="B114" s="139" t="s">
        <v>160</v>
      </c>
      <c r="C114" s="25" t="s">
        <v>8</v>
      </c>
      <c r="D114" s="141" t="str">
        <f t="shared" si="23"/>
        <v>The MOFET Institute</v>
      </c>
      <c r="E114" s="141" t="str">
        <f t="shared" si="18"/>
        <v>Israel</v>
      </c>
      <c r="F114" s="139" t="s">
        <v>786</v>
      </c>
      <c r="G114" s="139" t="s">
        <v>784</v>
      </c>
      <c r="H114" s="139" t="s">
        <v>131</v>
      </c>
      <c r="I114" s="187" t="s">
        <v>787</v>
      </c>
      <c r="J114" s="75">
        <v>42658</v>
      </c>
      <c r="K114" s="75">
        <v>43190</v>
      </c>
      <c r="L114" s="29">
        <v>1</v>
      </c>
      <c r="M114" s="124">
        <f t="shared" si="19"/>
        <v>166</v>
      </c>
      <c r="N114" s="125">
        <f t="shared" si="20"/>
        <v>166</v>
      </c>
      <c r="O114" s="26" t="str">
        <f t="shared" si="21"/>
        <v/>
      </c>
      <c r="P114" s="27">
        <f t="shared" si="22"/>
        <v>1</v>
      </c>
    </row>
    <row r="115" spans="2:16" s="27" customFormat="1" ht="90" x14ac:dyDescent="0.3">
      <c r="B115" s="139" t="s">
        <v>160</v>
      </c>
      <c r="C115" s="25" t="s">
        <v>8</v>
      </c>
      <c r="D115" s="141" t="str">
        <f t="shared" si="23"/>
        <v>The MOFET Institute</v>
      </c>
      <c r="E115" s="141" t="str">
        <f t="shared" si="18"/>
        <v>Israel</v>
      </c>
      <c r="F115" s="139" t="s">
        <v>788</v>
      </c>
      <c r="G115" s="139" t="s">
        <v>784</v>
      </c>
      <c r="H115" s="139" t="s">
        <v>130</v>
      </c>
      <c r="I115" s="187" t="s">
        <v>789</v>
      </c>
      <c r="J115" s="75">
        <v>42658</v>
      </c>
      <c r="K115" s="75">
        <v>43190</v>
      </c>
      <c r="L115" s="29">
        <v>24</v>
      </c>
      <c r="M115" s="124">
        <f t="shared" si="19"/>
        <v>132</v>
      </c>
      <c r="N115" s="125">
        <f t="shared" si="20"/>
        <v>3168</v>
      </c>
      <c r="O115" s="26" t="str">
        <f t="shared" si="21"/>
        <v/>
      </c>
      <c r="P115" s="27">
        <f t="shared" si="22"/>
        <v>24</v>
      </c>
    </row>
    <row r="116" spans="2:16" s="27" customFormat="1" ht="90" x14ac:dyDescent="0.3">
      <c r="B116" s="139" t="s">
        <v>211</v>
      </c>
      <c r="C116" s="25" t="s">
        <v>8</v>
      </c>
      <c r="D116" s="141" t="str">
        <f t="shared" si="23"/>
        <v>The MOFET Institute</v>
      </c>
      <c r="E116" s="141" t="str">
        <f t="shared" si="18"/>
        <v>Israel</v>
      </c>
      <c r="F116" s="139" t="s">
        <v>790</v>
      </c>
      <c r="G116" s="139" t="s">
        <v>784</v>
      </c>
      <c r="H116" s="139" t="s">
        <v>131</v>
      </c>
      <c r="I116" s="187" t="s">
        <v>791</v>
      </c>
      <c r="J116" s="75">
        <v>42658</v>
      </c>
      <c r="K116" s="75">
        <v>43190</v>
      </c>
      <c r="L116" s="29">
        <v>1</v>
      </c>
      <c r="M116" s="124">
        <f t="shared" si="19"/>
        <v>166</v>
      </c>
      <c r="N116" s="125">
        <f t="shared" si="20"/>
        <v>166</v>
      </c>
      <c r="O116" s="26" t="str">
        <f t="shared" si="21"/>
        <v/>
      </c>
      <c r="P116" s="27">
        <f t="shared" si="22"/>
        <v>1</v>
      </c>
    </row>
    <row r="117" spans="2:16" s="27" customFormat="1" ht="126" x14ac:dyDescent="0.3">
      <c r="B117" s="139" t="s">
        <v>162</v>
      </c>
      <c r="C117" s="25" t="s">
        <v>8</v>
      </c>
      <c r="D117" s="141" t="str">
        <f t="shared" si="23"/>
        <v>The MOFET Institute</v>
      </c>
      <c r="E117" s="141" t="str">
        <f t="shared" si="18"/>
        <v>Israel</v>
      </c>
      <c r="F117" s="139" t="s">
        <v>792</v>
      </c>
      <c r="G117" s="139" t="s">
        <v>784</v>
      </c>
      <c r="H117" s="139" t="s">
        <v>131</v>
      </c>
      <c r="I117" s="187" t="s">
        <v>793</v>
      </c>
      <c r="J117" s="75">
        <v>42658</v>
      </c>
      <c r="K117" s="75">
        <v>43190</v>
      </c>
      <c r="L117" s="29">
        <v>6</v>
      </c>
      <c r="M117" s="124">
        <f t="shared" si="19"/>
        <v>166</v>
      </c>
      <c r="N117" s="125">
        <f t="shared" si="20"/>
        <v>996</v>
      </c>
      <c r="O117" s="26" t="str">
        <f t="shared" si="21"/>
        <v/>
      </c>
      <c r="P117" s="27">
        <f t="shared" si="22"/>
        <v>6</v>
      </c>
    </row>
    <row r="118" spans="2:16" s="27" customFormat="1" ht="36" x14ac:dyDescent="0.3">
      <c r="B118" s="139" t="s">
        <v>161</v>
      </c>
      <c r="C118" s="25" t="s">
        <v>8</v>
      </c>
      <c r="D118" s="141" t="str">
        <f t="shared" si="23"/>
        <v>The MOFET Institute</v>
      </c>
      <c r="E118" s="141" t="str">
        <f t="shared" si="18"/>
        <v>Israel</v>
      </c>
      <c r="F118" s="139" t="s">
        <v>794</v>
      </c>
      <c r="G118" s="139" t="s">
        <v>795</v>
      </c>
      <c r="H118" s="139" t="s">
        <v>208</v>
      </c>
      <c r="I118" s="187" t="s">
        <v>796</v>
      </c>
      <c r="J118" s="75">
        <v>42658</v>
      </c>
      <c r="K118" s="75">
        <v>43190</v>
      </c>
      <c r="L118" s="29">
        <v>1</v>
      </c>
      <c r="M118" s="124">
        <f t="shared" si="19"/>
        <v>92</v>
      </c>
      <c r="N118" s="125">
        <f t="shared" si="20"/>
        <v>92</v>
      </c>
      <c r="O118" s="26" t="str">
        <f t="shared" si="21"/>
        <v/>
      </c>
      <c r="P118" s="27">
        <f t="shared" si="22"/>
        <v>1</v>
      </c>
    </row>
    <row r="119" spans="2:16" s="27" customFormat="1" ht="36" x14ac:dyDescent="0.3">
      <c r="B119" s="139" t="s">
        <v>160</v>
      </c>
      <c r="C119" s="25" t="s">
        <v>8</v>
      </c>
      <c r="D119" s="141" t="str">
        <f t="shared" si="23"/>
        <v>The MOFET Institute</v>
      </c>
      <c r="E119" s="141" t="str">
        <f t="shared" si="18"/>
        <v>Israel</v>
      </c>
      <c r="F119" s="139" t="s">
        <v>797</v>
      </c>
      <c r="G119" s="139" t="s">
        <v>795</v>
      </c>
      <c r="H119" s="139" t="s">
        <v>131</v>
      </c>
      <c r="I119" s="187" t="s">
        <v>798</v>
      </c>
      <c r="J119" s="75">
        <v>42658</v>
      </c>
      <c r="K119" s="75">
        <v>43190</v>
      </c>
      <c r="L119" s="29">
        <v>1</v>
      </c>
      <c r="M119" s="124">
        <f t="shared" si="19"/>
        <v>166</v>
      </c>
      <c r="N119" s="125">
        <f t="shared" si="20"/>
        <v>166</v>
      </c>
      <c r="O119" s="26" t="str">
        <f t="shared" si="21"/>
        <v/>
      </c>
      <c r="P119" s="27">
        <f t="shared" si="22"/>
        <v>1</v>
      </c>
    </row>
    <row r="120" spans="2:16" s="27" customFormat="1" ht="36" x14ac:dyDescent="0.3">
      <c r="B120" s="139" t="s">
        <v>162</v>
      </c>
      <c r="C120" s="25" t="s">
        <v>8</v>
      </c>
      <c r="D120" s="141" t="str">
        <f t="shared" si="23"/>
        <v>The MOFET Institute</v>
      </c>
      <c r="E120" s="141" t="str">
        <f t="shared" si="18"/>
        <v>Israel</v>
      </c>
      <c r="F120" s="139" t="s">
        <v>799</v>
      </c>
      <c r="G120" s="139" t="s">
        <v>795</v>
      </c>
      <c r="H120" s="139" t="s">
        <v>208</v>
      </c>
      <c r="I120" s="187" t="s">
        <v>800</v>
      </c>
      <c r="J120" s="75">
        <v>42658</v>
      </c>
      <c r="K120" s="75">
        <v>43190</v>
      </c>
      <c r="L120" s="29">
        <v>11</v>
      </c>
      <c r="M120" s="124">
        <f t="shared" si="19"/>
        <v>92</v>
      </c>
      <c r="N120" s="125">
        <f t="shared" si="20"/>
        <v>1012</v>
      </c>
      <c r="O120" s="26" t="str">
        <f t="shared" si="21"/>
        <v/>
      </c>
      <c r="P120" s="27">
        <f t="shared" si="22"/>
        <v>11</v>
      </c>
    </row>
    <row r="121" spans="2:16" s="27" customFormat="1" x14ac:dyDescent="0.3">
      <c r="B121" s="139" t="s">
        <v>160</v>
      </c>
      <c r="C121" s="25" t="s">
        <v>8</v>
      </c>
      <c r="D121" s="141" t="str">
        <f t="shared" ref="D121:D147" si="53">IFERROR(IF(VLOOKUP(C121,PartnerN°Ref,2,FALSE)=0,"",VLOOKUP(C121,PartnerN°Ref,2,FALSE)),"")</f>
        <v>The MOFET Institute</v>
      </c>
      <c r="E121" s="141" t="str">
        <f t="shared" ref="E121:E147" si="54">IFERROR(IF(VLOOKUP(C121,PartnerN°Ref,3,FALSE)=0,"",VLOOKUP(C121,PartnerN°Ref,3,FALSE)),"")</f>
        <v>Israel</v>
      </c>
      <c r="F121" s="139" t="s">
        <v>1464</v>
      </c>
      <c r="G121" s="139" t="s">
        <v>1465</v>
      </c>
      <c r="H121" s="139" t="s">
        <v>208</v>
      </c>
      <c r="I121" s="139" t="s">
        <v>1466</v>
      </c>
      <c r="J121" s="75">
        <v>43661</v>
      </c>
      <c r="K121" s="75">
        <v>43752</v>
      </c>
      <c r="L121" s="29">
        <v>3</v>
      </c>
      <c r="M121" s="124">
        <f t="shared" ref="M121:M147" si="55">IF(O121="Error",0,IFERROR(INDEX(Rates,MATCH(E121,CountryALL,0),MATCH(H121,Category,0)),0))</f>
        <v>92</v>
      </c>
      <c r="N121" s="125">
        <f t="shared" ref="N121:N147" si="56">IF(O121="Error",0,IF(L121&gt;((K121-J121)+1),((K121-J121)+1)*M121,L121*M121))</f>
        <v>276</v>
      </c>
      <c r="O121" s="26" t="str">
        <f t="shared" ref="O121:O147" si="57">IF(OR(COUNTBLANK(B121:L121)&gt;0,COUNTIF(WorkPackage,B121)=0,COUNTIF(PartnerN°,C121)=0,COUNTIF(CountryALL,E121)=0,COUNTIF(StaffCat,H121)=0,(K121-J121)&lt;0,ISNUMBER(L121)=FALSE,IF(ISNUMBER(L121)=TRUE,L121=INT(L121*1)/1=FALSE)),"Error","")</f>
        <v/>
      </c>
      <c r="P121" s="27">
        <f t="shared" ref="P121:P147" si="58">IF(L121&gt;(K121-J121)+1,(K121-J121)+1,L121)</f>
        <v>3</v>
      </c>
    </row>
    <row r="122" spans="2:16" s="27" customFormat="1" ht="36" x14ac:dyDescent="0.3">
      <c r="B122" s="139" t="s">
        <v>210</v>
      </c>
      <c r="C122" s="25" t="s">
        <v>8</v>
      </c>
      <c r="D122" s="141" t="str">
        <f t="shared" si="53"/>
        <v>The MOFET Institute</v>
      </c>
      <c r="E122" s="141" t="str">
        <f t="shared" si="54"/>
        <v>Israel</v>
      </c>
      <c r="F122" s="139" t="s">
        <v>1464</v>
      </c>
      <c r="G122" s="139" t="s">
        <v>1465</v>
      </c>
      <c r="H122" s="139" t="s">
        <v>208</v>
      </c>
      <c r="I122" s="139" t="s">
        <v>1467</v>
      </c>
      <c r="J122" s="75">
        <v>43661</v>
      </c>
      <c r="K122" s="75">
        <v>43752</v>
      </c>
      <c r="L122" s="29">
        <v>5</v>
      </c>
      <c r="M122" s="124">
        <f t="shared" si="55"/>
        <v>92</v>
      </c>
      <c r="N122" s="125">
        <f t="shared" si="56"/>
        <v>460</v>
      </c>
      <c r="O122" s="26" t="str">
        <f t="shared" si="57"/>
        <v/>
      </c>
      <c r="P122" s="27">
        <f t="shared" si="58"/>
        <v>5</v>
      </c>
    </row>
    <row r="123" spans="2:16" s="27" customFormat="1" x14ac:dyDescent="0.3">
      <c r="B123" s="139" t="s">
        <v>162</v>
      </c>
      <c r="C123" s="25" t="s">
        <v>8</v>
      </c>
      <c r="D123" s="141" t="str">
        <f t="shared" si="53"/>
        <v>The MOFET Institute</v>
      </c>
      <c r="E123" s="141" t="str">
        <f t="shared" si="54"/>
        <v>Israel</v>
      </c>
      <c r="F123" s="139" t="s">
        <v>1464</v>
      </c>
      <c r="G123" s="139" t="s">
        <v>1465</v>
      </c>
      <c r="H123" s="139" t="s">
        <v>208</v>
      </c>
      <c r="I123" s="139" t="s">
        <v>1468</v>
      </c>
      <c r="J123" s="75">
        <v>43661</v>
      </c>
      <c r="K123" s="75">
        <v>43752</v>
      </c>
      <c r="L123" s="29">
        <v>6</v>
      </c>
      <c r="M123" s="124">
        <f t="shared" si="55"/>
        <v>92</v>
      </c>
      <c r="N123" s="125">
        <f t="shared" si="56"/>
        <v>552</v>
      </c>
      <c r="O123" s="26" t="str">
        <f t="shared" si="57"/>
        <v/>
      </c>
      <c r="P123" s="27">
        <f t="shared" si="58"/>
        <v>6</v>
      </c>
    </row>
    <row r="124" spans="2:16" s="27" customFormat="1" ht="36" x14ac:dyDescent="0.3">
      <c r="B124" s="139" t="s">
        <v>161</v>
      </c>
      <c r="C124" s="25" t="s">
        <v>8</v>
      </c>
      <c r="D124" s="141" t="str">
        <f t="shared" si="53"/>
        <v>The MOFET Institute</v>
      </c>
      <c r="E124" s="141" t="str">
        <f t="shared" si="54"/>
        <v>Israel</v>
      </c>
      <c r="F124" s="139" t="s">
        <v>1469</v>
      </c>
      <c r="G124" s="139" t="s">
        <v>1465</v>
      </c>
      <c r="H124" s="139" t="s">
        <v>131</v>
      </c>
      <c r="I124" s="139" t="s">
        <v>1470</v>
      </c>
      <c r="J124" s="75">
        <v>43205</v>
      </c>
      <c r="K124" s="75">
        <v>43752</v>
      </c>
      <c r="L124" s="29">
        <v>3</v>
      </c>
      <c r="M124" s="124">
        <f t="shared" si="55"/>
        <v>166</v>
      </c>
      <c r="N124" s="125">
        <f t="shared" si="56"/>
        <v>498</v>
      </c>
      <c r="O124" s="26" t="str">
        <f t="shared" si="57"/>
        <v/>
      </c>
      <c r="P124" s="27">
        <f t="shared" si="58"/>
        <v>3</v>
      </c>
    </row>
    <row r="125" spans="2:16" s="27" customFormat="1" ht="54" x14ac:dyDescent="0.3">
      <c r="B125" s="139" t="s">
        <v>160</v>
      </c>
      <c r="C125" s="25" t="s">
        <v>8</v>
      </c>
      <c r="D125" s="141" t="str">
        <f t="shared" si="53"/>
        <v>The MOFET Institute</v>
      </c>
      <c r="E125" s="141" t="str">
        <f t="shared" si="54"/>
        <v>Israel</v>
      </c>
      <c r="F125" s="139" t="s">
        <v>1469</v>
      </c>
      <c r="G125" s="139" t="s">
        <v>1465</v>
      </c>
      <c r="H125" s="139" t="s">
        <v>131</v>
      </c>
      <c r="I125" s="139" t="s">
        <v>1471</v>
      </c>
      <c r="J125" s="75">
        <v>43205</v>
      </c>
      <c r="K125" s="75">
        <v>43752</v>
      </c>
      <c r="L125" s="29">
        <v>16</v>
      </c>
      <c r="M125" s="124">
        <f t="shared" si="55"/>
        <v>166</v>
      </c>
      <c r="N125" s="125">
        <f t="shared" si="56"/>
        <v>2656</v>
      </c>
      <c r="O125" s="26" t="str">
        <f t="shared" si="57"/>
        <v/>
      </c>
      <c r="P125" s="27">
        <f t="shared" si="58"/>
        <v>16</v>
      </c>
    </row>
    <row r="126" spans="2:16" s="27" customFormat="1" ht="36" x14ac:dyDescent="0.3">
      <c r="B126" s="139" t="s">
        <v>210</v>
      </c>
      <c r="C126" s="25" t="s">
        <v>8</v>
      </c>
      <c r="D126" s="141" t="str">
        <f t="shared" si="53"/>
        <v>The MOFET Institute</v>
      </c>
      <c r="E126" s="141" t="str">
        <f t="shared" si="54"/>
        <v>Israel</v>
      </c>
      <c r="F126" s="139" t="s">
        <v>1469</v>
      </c>
      <c r="G126" s="139" t="s">
        <v>1465</v>
      </c>
      <c r="H126" s="139" t="s">
        <v>131</v>
      </c>
      <c r="I126" s="139" t="s">
        <v>1472</v>
      </c>
      <c r="J126" s="75">
        <v>43205</v>
      </c>
      <c r="K126" s="75">
        <v>43752</v>
      </c>
      <c r="L126" s="29">
        <v>5</v>
      </c>
      <c r="M126" s="124">
        <f t="shared" si="55"/>
        <v>166</v>
      </c>
      <c r="N126" s="125">
        <f t="shared" si="56"/>
        <v>830</v>
      </c>
      <c r="O126" s="26" t="str">
        <f t="shared" si="57"/>
        <v/>
      </c>
      <c r="P126" s="27">
        <f t="shared" si="58"/>
        <v>5</v>
      </c>
    </row>
    <row r="127" spans="2:16" s="27" customFormat="1" ht="54" x14ac:dyDescent="0.3">
      <c r="B127" s="139" t="s">
        <v>211</v>
      </c>
      <c r="C127" s="25" t="s">
        <v>8</v>
      </c>
      <c r="D127" s="141" t="str">
        <f t="shared" si="53"/>
        <v>The MOFET Institute</v>
      </c>
      <c r="E127" s="141" t="str">
        <f t="shared" si="54"/>
        <v>Israel</v>
      </c>
      <c r="F127" s="139" t="s">
        <v>1469</v>
      </c>
      <c r="G127" s="139" t="s">
        <v>1465</v>
      </c>
      <c r="H127" s="139" t="s">
        <v>131</v>
      </c>
      <c r="I127" s="139" t="s">
        <v>1473</v>
      </c>
      <c r="J127" s="75">
        <v>43205</v>
      </c>
      <c r="K127" s="75">
        <v>43752</v>
      </c>
      <c r="L127" s="29">
        <v>8</v>
      </c>
      <c r="M127" s="124">
        <f t="shared" si="55"/>
        <v>166</v>
      </c>
      <c r="N127" s="125">
        <f t="shared" si="56"/>
        <v>1328</v>
      </c>
      <c r="O127" s="26" t="str">
        <f t="shared" si="57"/>
        <v/>
      </c>
      <c r="P127" s="27">
        <f t="shared" si="58"/>
        <v>8</v>
      </c>
    </row>
    <row r="128" spans="2:16" s="27" customFormat="1" ht="54" x14ac:dyDescent="0.3">
      <c r="B128" s="139" t="s">
        <v>162</v>
      </c>
      <c r="C128" s="25" t="s">
        <v>8</v>
      </c>
      <c r="D128" s="141" t="str">
        <f t="shared" si="53"/>
        <v>The MOFET Institute</v>
      </c>
      <c r="E128" s="141" t="str">
        <f t="shared" si="54"/>
        <v>Israel</v>
      </c>
      <c r="F128" s="139" t="s">
        <v>1469</v>
      </c>
      <c r="G128" s="139" t="s">
        <v>1465</v>
      </c>
      <c r="H128" s="139" t="s">
        <v>131</v>
      </c>
      <c r="I128" s="139" t="s">
        <v>1474</v>
      </c>
      <c r="J128" s="75">
        <v>43205</v>
      </c>
      <c r="K128" s="75">
        <v>43752</v>
      </c>
      <c r="L128" s="29">
        <v>28</v>
      </c>
      <c r="M128" s="124">
        <f t="shared" si="55"/>
        <v>166</v>
      </c>
      <c r="N128" s="125">
        <f t="shared" si="56"/>
        <v>4648</v>
      </c>
      <c r="O128" s="26" t="str">
        <f t="shared" si="57"/>
        <v/>
      </c>
      <c r="P128" s="27">
        <f t="shared" si="58"/>
        <v>28</v>
      </c>
    </row>
    <row r="129" spans="2:16" s="27" customFormat="1" ht="72" x14ac:dyDescent="0.3">
      <c r="B129" s="139" t="s">
        <v>161</v>
      </c>
      <c r="C129" s="25" t="s">
        <v>8</v>
      </c>
      <c r="D129" s="141" t="str">
        <f t="shared" si="53"/>
        <v>The MOFET Institute</v>
      </c>
      <c r="E129" s="141" t="str">
        <f t="shared" si="54"/>
        <v>Israel</v>
      </c>
      <c r="F129" s="139" t="s">
        <v>1475</v>
      </c>
      <c r="G129" s="139" t="s">
        <v>1465</v>
      </c>
      <c r="H129" s="139" t="s">
        <v>130</v>
      </c>
      <c r="I129" s="139" t="s">
        <v>1476</v>
      </c>
      <c r="J129" s="75">
        <v>43205</v>
      </c>
      <c r="K129" s="75">
        <v>43752</v>
      </c>
      <c r="L129" s="29">
        <v>7</v>
      </c>
      <c r="M129" s="124">
        <f t="shared" si="55"/>
        <v>132</v>
      </c>
      <c r="N129" s="125">
        <f t="shared" si="56"/>
        <v>924</v>
      </c>
      <c r="O129" s="26" t="str">
        <f t="shared" si="57"/>
        <v/>
      </c>
      <c r="P129" s="27">
        <f t="shared" si="58"/>
        <v>7</v>
      </c>
    </row>
    <row r="130" spans="2:16" s="27" customFormat="1" ht="90" x14ac:dyDescent="0.3">
      <c r="B130" s="139" t="s">
        <v>160</v>
      </c>
      <c r="C130" s="25" t="s">
        <v>8</v>
      </c>
      <c r="D130" s="141" t="str">
        <f t="shared" si="53"/>
        <v>The MOFET Institute</v>
      </c>
      <c r="E130" s="141" t="str">
        <f t="shared" si="54"/>
        <v>Israel</v>
      </c>
      <c r="F130" s="139" t="s">
        <v>1475</v>
      </c>
      <c r="G130" s="139" t="s">
        <v>1465</v>
      </c>
      <c r="H130" s="139" t="s">
        <v>130</v>
      </c>
      <c r="I130" s="139" t="s">
        <v>1477</v>
      </c>
      <c r="J130" s="75">
        <v>43205</v>
      </c>
      <c r="K130" s="75">
        <v>43752</v>
      </c>
      <c r="L130" s="29">
        <v>57</v>
      </c>
      <c r="M130" s="124">
        <f t="shared" si="55"/>
        <v>132</v>
      </c>
      <c r="N130" s="125">
        <f t="shared" si="56"/>
        <v>7524</v>
      </c>
      <c r="O130" s="26" t="str">
        <f t="shared" si="57"/>
        <v/>
      </c>
      <c r="P130" s="27">
        <f t="shared" si="58"/>
        <v>57</v>
      </c>
    </row>
    <row r="131" spans="2:16" s="27" customFormat="1" ht="54" x14ac:dyDescent="0.3">
      <c r="B131" s="139" t="s">
        <v>210</v>
      </c>
      <c r="C131" s="25" t="s">
        <v>8</v>
      </c>
      <c r="D131" s="141" t="str">
        <f t="shared" si="53"/>
        <v>The MOFET Institute</v>
      </c>
      <c r="E131" s="141" t="str">
        <f t="shared" si="54"/>
        <v>Israel</v>
      </c>
      <c r="F131" s="139" t="s">
        <v>1475</v>
      </c>
      <c r="G131" s="139" t="s">
        <v>1465</v>
      </c>
      <c r="H131" s="139" t="s">
        <v>130</v>
      </c>
      <c r="I131" s="139" t="s">
        <v>1478</v>
      </c>
      <c r="J131" s="75">
        <v>43205</v>
      </c>
      <c r="K131" s="75">
        <v>43752</v>
      </c>
      <c r="L131" s="29">
        <v>4</v>
      </c>
      <c r="M131" s="124">
        <f t="shared" si="55"/>
        <v>132</v>
      </c>
      <c r="N131" s="125">
        <f t="shared" si="56"/>
        <v>528</v>
      </c>
      <c r="O131" s="26" t="str">
        <f t="shared" si="57"/>
        <v/>
      </c>
      <c r="P131" s="27">
        <f t="shared" si="58"/>
        <v>4</v>
      </c>
    </row>
    <row r="132" spans="2:16" s="27" customFormat="1" ht="72" x14ac:dyDescent="0.3">
      <c r="B132" s="139" t="s">
        <v>211</v>
      </c>
      <c r="C132" s="25" t="s">
        <v>8</v>
      </c>
      <c r="D132" s="141" t="str">
        <f t="shared" si="53"/>
        <v>The MOFET Institute</v>
      </c>
      <c r="E132" s="141" t="str">
        <f t="shared" si="54"/>
        <v>Israel</v>
      </c>
      <c r="F132" s="139" t="s">
        <v>1475</v>
      </c>
      <c r="G132" s="139" t="s">
        <v>1465</v>
      </c>
      <c r="H132" s="139" t="s">
        <v>130</v>
      </c>
      <c r="I132" s="139" t="s">
        <v>1479</v>
      </c>
      <c r="J132" s="75">
        <v>43205</v>
      </c>
      <c r="K132" s="75">
        <v>43752</v>
      </c>
      <c r="L132" s="29">
        <v>9</v>
      </c>
      <c r="M132" s="124">
        <f t="shared" si="55"/>
        <v>132</v>
      </c>
      <c r="N132" s="125">
        <f t="shared" si="56"/>
        <v>1188</v>
      </c>
      <c r="O132" s="26" t="str">
        <f t="shared" si="57"/>
        <v/>
      </c>
      <c r="P132" s="27">
        <f t="shared" si="58"/>
        <v>9</v>
      </c>
    </row>
    <row r="133" spans="2:16" s="27" customFormat="1" ht="54" x14ac:dyDescent="0.3">
      <c r="B133" s="139" t="s">
        <v>162</v>
      </c>
      <c r="C133" s="25" t="s">
        <v>8</v>
      </c>
      <c r="D133" s="141" t="str">
        <f t="shared" si="53"/>
        <v>The MOFET Institute</v>
      </c>
      <c r="E133" s="141" t="str">
        <f t="shared" si="54"/>
        <v>Israel</v>
      </c>
      <c r="F133" s="139" t="s">
        <v>1475</v>
      </c>
      <c r="G133" s="139" t="s">
        <v>1465</v>
      </c>
      <c r="H133" s="139" t="s">
        <v>130</v>
      </c>
      <c r="I133" s="139" t="s">
        <v>1480</v>
      </c>
      <c r="J133" s="75">
        <v>43205</v>
      </c>
      <c r="K133" s="75">
        <v>43752</v>
      </c>
      <c r="L133" s="29">
        <v>16</v>
      </c>
      <c r="M133" s="124">
        <f t="shared" si="55"/>
        <v>132</v>
      </c>
      <c r="N133" s="125">
        <f t="shared" si="56"/>
        <v>2112</v>
      </c>
      <c r="O133" s="26" t="str">
        <f t="shared" si="57"/>
        <v/>
      </c>
      <c r="P133" s="27">
        <f t="shared" si="58"/>
        <v>16</v>
      </c>
    </row>
    <row r="134" spans="2:16" s="27" customFormat="1" ht="36" x14ac:dyDescent="0.3">
      <c r="B134" s="139" t="s">
        <v>161</v>
      </c>
      <c r="C134" s="25" t="s">
        <v>8</v>
      </c>
      <c r="D134" s="141" t="str">
        <f t="shared" si="53"/>
        <v>The MOFET Institute</v>
      </c>
      <c r="E134" s="141" t="str">
        <f t="shared" si="54"/>
        <v>Israel</v>
      </c>
      <c r="F134" s="139" t="s">
        <v>1481</v>
      </c>
      <c r="G134" s="139" t="s">
        <v>1482</v>
      </c>
      <c r="H134" s="139" t="s">
        <v>130</v>
      </c>
      <c r="I134" s="139" t="s">
        <v>1483</v>
      </c>
      <c r="J134" s="75">
        <v>43205</v>
      </c>
      <c r="K134" s="75">
        <v>43738</v>
      </c>
      <c r="L134" s="29">
        <v>1</v>
      </c>
      <c r="M134" s="124">
        <f t="shared" si="55"/>
        <v>132</v>
      </c>
      <c r="N134" s="125">
        <f t="shared" si="56"/>
        <v>132</v>
      </c>
      <c r="O134" s="26" t="str">
        <f t="shared" si="57"/>
        <v/>
      </c>
      <c r="P134" s="27">
        <f t="shared" si="58"/>
        <v>1</v>
      </c>
    </row>
    <row r="135" spans="2:16" s="27" customFormat="1" ht="54" x14ac:dyDescent="0.3">
      <c r="B135" s="139" t="s">
        <v>160</v>
      </c>
      <c r="C135" s="25" t="s">
        <v>8</v>
      </c>
      <c r="D135" s="141" t="str">
        <f t="shared" si="53"/>
        <v>The MOFET Institute</v>
      </c>
      <c r="E135" s="141" t="str">
        <f t="shared" si="54"/>
        <v>Israel</v>
      </c>
      <c r="F135" s="139" t="s">
        <v>1481</v>
      </c>
      <c r="G135" s="139" t="s">
        <v>1482</v>
      </c>
      <c r="H135" s="139" t="s">
        <v>130</v>
      </c>
      <c r="I135" s="139" t="s">
        <v>1484</v>
      </c>
      <c r="J135" s="75">
        <v>43205</v>
      </c>
      <c r="K135" s="75">
        <v>43738</v>
      </c>
      <c r="L135" s="29">
        <v>2</v>
      </c>
      <c r="M135" s="124">
        <f t="shared" si="55"/>
        <v>132</v>
      </c>
      <c r="N135" s="125">
        <f t="shared" si="56"/>
        <v>264</v>
      </c>
      <c r="O135" s="26" t="str">
        <f t="shared" si="57"/>
        <v/>
      </c>
      <c r="P135" s="27">
        <f t="shared" si="58"/>
        <v>2</v>
      </c>
    </row>
    <row r="136" spans="2:16" s="27" customFormat="1" ht="72" x14ac:dyDescent="0.3">
      <c r="B136" s="139" t="s">
        <v>211</v>
      </c>
      <c r="C136" s="25" t="s">
        <v>8</v>
      </c>
      <c r="D136" s="141" t="str">
        <f t="shared" si="53"/>
        <v>The MOFET Institute</v>
      </c>
      <c r="E136" s="141" t="str">
        <f t="shared" si="54"/>
        <v>Israel</v>
      </c>
      <c r="F136" s="139" t="s">
        <v>1481</v>
      </c>
      <c r="G136" s="139" t="s">
        <v>1482</v>
      </c>
      <c r="H136" s="139" t="s">
        <v>130</v>
      </c>
      <c r="I136" s="139" t="s">
        <v>1485</v>
      </c>
      <c r="J136" s="75">
        <v>43205</v>
      </c>
      <c r="K136" s="75">
        <v>43738</v>
      </c>
      <c r="L136" s="29">
        <v>7</v>
      </c>
      <c r="M136" s="124">
        <f t="shared" si="55"/>
        <v>132</v>
      </c>
      <c r="N136" s="125">
        <f t="shared" si="56"/>
        <v>924</v>
      </c>
      <c r="O136" s="26" t="str">
        <f t="shared" si="57"/>
        <v/>
      </c>
      <c r="P136" s="27">
        <f t="shared" si="58"/>
        <v>7</v>
      </c>
    </row>
    <row r="137" spans="2:16" s="27" customFormat="1" ht="36" x14ac:dyDescent="0.3">
      <c r="B137" s="139" t="s">
        <v>161</v>
      </c>
      <c r="C137" s="25" t="s">
        <v>8</v>
      </c>
      <c r="D137" s="141" t="str">
        <f t="shared" si="53"/>
        <v>The MOFET Institute</v>
      </c>
      <c r="E137" s="141" t="str">
        <f t="shared" si="54"/>
        <v>Israel</v>
      </c>
      <c r="F137" s="139" t="s">
        <v>1486</v>
      </c>
      <c r="G137" s="139" t="s">
        <v>1010</v>
      </c>
      <c r="H137" s="139" t="s">
        <v>208</v>
      </c>
      <c r="I137" s="139" t="s">
        <v>1487</v>
      </c>
      <c r="J137" s="75">
        <v>43205</v>
      </c>
      <c r="K137" s="75">
        <v>43752</v>
      </c>
      <c r="L137" s="29">
        <v>7</v>
      </c>
      <c r="M137" s="124">
        <f t="shared" si="55"/>
        <v>92</v>
      </c>
      <c r="N137" s="125">
        <f t="shared" si="56"/>
        <v>644</v>
      </c>
      <c r="O137" s="26" t="str">
        <f t="shared" si="57"/>
        <v/>
      </c>
      <c r="P137" s="27">
        <f t="shared" si="58"/>
        <v>7</v>
      </c>
    </row>
    <row r="138" spans="2:16" s="27" customFormat="1" ht="36" x14ac:dyDescent="0.3">
      <c r="B138" s="139" t="s">
        <v>160</v>
      </c>
      <c r="C138" s="25" t="s">
        <v>8</v>
      </c>
      <c r="D138" s="141" t="str">
        <f t="shared" si="53"/>
        <v>The MOFET Institute</v>
      </c>
      <c r="E138" s="141" t="str">
        <f t="shared" si="54"/>
        <v>Israel</v>
      </c>
      <c r="F138" s="139" t="s">
        <v>1486</v>
      </c>
      <c r="G138" s="139" t="s">
        <v>1010</v>
      </c>
      <c r="H138" s="139" t="s">
        <v>208</v>
      </c>
      <c r="I138" s="139" t="s">
        <v>1488</v>
      </c>
      <c r="J138" s="75">
        <v>43205</v>
      </c>
      <c r="K138" s="75">
        <v>43752</v>
      </c>
      <c r="L138" s="29">
        <v>4</v>
      </c>
      <c r="M138" s="124">
        <f t="shared" si="55"/>
        <v>92</v>
      </c>
      <c r="N138" s="125">
        <f t="shared" si="56"/>
        <v>368</v>
      </c>
      <c r="O138" s="26" t="str">
        <f t="shared" si="57"/>
        <v/>
      </c>
      <c r="P138" s="27">
        <f t="shared" si="58"/>
        <v>4</v>
      </c>
    </row>
    <row r="139" spans="2:16" s="27" customFormat="1" ht="36" x14ac:dyDescent="0.3">
      <c r="B139" s="139" t="s">
        <v>211</v>
      </c>
      <c r="C139" s="25" t="s">
        <v>8</v>
      </c>
      <c r="D139" s="141" t="str">
        <f t="shared" si="53"/>
        <v>The MOFET Institute</v>
      </c>
      <c r="E139" s="141" t="str">
        <f t="shared" si="54"/>
        <v>Israel</v>
      </c>
      <c r="F139" s="139" t="s">
        <v>1486</v>
      </c>
      <c r="G139" s="139" t="s">
        <v>1010</v>
      </c>
      <c r="H139" s="139" t="s">
        <v>208</v>
      </c>
      <c r="I139" s="139" t="s">
        <v>1489</v>
      </c>
      <c r="J139" s="75">
        <v>43205</v>
      </c>
      <c r="K139" s="75">
        <v>43752</v>
      </c>
      <c r="L139" s="29">
        <v>5</v>
      </c>
      <c r="M139" s="124">
        <f t="shared" si="55"/>
        <v>92</v>
      </c>
      <c r="N139" s="125">
        <f t="shared" si="56"/>
        <v>460</v>
      </c>
      <c r="O139" s="26" t="str">
        <f t="shared" si="57"/>
        <v/>
      </c>
      <c r="P139" s="27">
        <f t="shared" si="58"/>
        <v>5</v>
      </c>
    </row>
    <row r="140" spans="2:16" s="27" customFormat="1" ht="36" x14ac:dyDescent="0.3">
      <c r="B140" s="139" t="s">
        <v>162</v>
      </c>
      <c r="C140" s="25" t="s">
        <v>8</v>
      </c>
      <c r="D140" s="141" t="str">
        <f t="shared" si="53"/>
        <v>The MOFET Institute</v>
      </c>
      <c r="E140" s="141" t="str">
        <f t="shared" si="54"/>
        <v>Israel</v>
      </c>
      <c r="F140" s="139" t="s">
        <v>1486</v>
      </c>
      <c r="G140" s="139" t="s">
        <v>1010</v>
      </c>
      <c r="H140" s="139" t="s">
        <v>208</v>
      </c>
      <c r="I140" s="139" t="s">
        <v>1490</v>
      </c>
      <c r="J140" s="75">
        <v>43205</v>
      </c>
      <c r="K140" s="75">
        <v>43752</v>
      </c>
      <c r="L140" s="29">
        <v>15</v>
      </c>
      <c r="M140" s="124">
        <f t="shared" si="55"/>
        <v>92</v>
      </c>
      <c r="N140" s="125">
        <f t="shared" si="56"/>
        <v>1380</v>
      </c>
      <c r="O140" s="26" t="str">
        <f t="shared" si="57"/>
        <v/>
      </c>
      <c r="P140" s="27">
        <f t="shared" si="58"/>
        <v>15</v>
      </c>
    </row>
    <row r="141" spans="2:16" s="27" customFormat="1" ht="36" x14ac:dyDescent="0.3">
      <c r="B141" s="139" t="s">
        <v>161</v>
      </c>
      <c r="C141" s="25" t="s">
        <v>8</v>
      </c>
      <c r="D141" s="141" t="str">
        <f t="shared" si="53"/>
        <v>The MOFET Institute</v>
      </c>
      <c r="E141" s="141" t="str">
        <f t="shared" si="54"/>
        <v>Israel</v>
      </c>
      <c r="F141" s="139" t="s">
        <v>1491</v>
      </c>
      <c r="G141" s="139" t="s">
        <v>1492</v>
      </c>
      <c r="H141" s="139" t="s">
        <v>130</v>
      </c>
      <c r="I141" s="139" t="s">
        <v>1493</v>
      </c>
      <c r="J141" s="75">
        <v>43205</v>
      </c>
      <c r="K141" s="75">
        <v>43677</v>
      </c>
      <c r="L141" s="29">
        <v>2</v>
      </c>
      <c r="M141" s="124">
        <f t="shared" si="55"/>
        <v>132</v>
      </c>
      <c r="N141" s="125">
        <f t="shared" si="56"/>
        <v>264</v>
      </c>
      <c r="O141" s="26" t="str">
        <f t="shared" si="57"/>
        <v/>
      </c>
      <c r="P141" s="27">
        <f t="shared" si="58"/>
        <v>2</v>
      </c>
    </row>
    <row r="142" spans="2:16" s="27" customFormat="1" ht="36" x14ac:dyDescent="0.3">
      <c r="B142" s="139" t="s">
        <v>210</v>
      </c>
      <c r="C142" s="25" t="s">
        <v>8</v>
      </c>
      <c r="D142" s="141" t="str">
        <f t="shared" si="53"/>
        <v>The MOFET Institute</v>
      </c>
      <c r="E142" s="141" t="str">
        <f t="shared" si="54"/>
        <v>Israel</v>
      </c>
      <c r="F142" s="139" t="s">
        <v>1491</v>
      </c>
      <c r="G142" s="139" t="s">
        <v>1492</v>
      </c>
      <c r="H142" s="139" t="s">
        <v>130</v>
      </c>
      <c r="I142" s="139" t="s">
        <v>1494</v>
      </c>
      <c r="J142" s="75">
        <v>43205</v>
      </c>
      <c r="K142" s="75">
        <v>43677</v>
      </c>
      <c r="L142" s="29">
        <v>1</v>
      </c>
      <c r="M142" s="124">
        <f t="shared" si="55"/>
        <v>132</v>
      </c>
      <c r="N142" s="125">
        <f t="shared" si="56"/>
        <v>132</v>
      </c>
      <c r="O142" s="26" t="str">
        <f t="shared" si="57"/>
        <v/>
      </c>
      <c r="P142" s="27">
        <f t="shared" si="58"/>
        <v>1</v>
      </c>
    </row>
    <row r="143" spans="2:16" s="27" customFormat="1" ht="54" x14ac:dyDescent="0.3">
      <c r="B143" s="139" t="s">
        <v>211</v>
      </c>
      <c r="C143" s="25" t="s">
        <v>8</v>
      </c>
      <c r="D143" s="141" t="str">
        <f t="shared" si="53"/>
        <v>The MOFET Institute</v>
      </c>
      <c r="E143" s="141" t="str">
        <f t="shared" si="54"/>
        <v>Israel</v>
      </c>
      <c r="F143" s="139" t="s">
        <v>1491</v>
      </c>
      <c r="G143" s="139" t="s">
        <v>1492</v>
      </c>
      <c r="H143" s="139" t="s">
        <v>130</v>
      </c>
      <c r="I143" s="139" t="s">
        <v>1495</v>
      </c>
      <c r="J143" s="75">
        <v>43205</v>
      </c>
      <c r="K143" s="75">
        <v>43677</v>
      </c>
      <c r="L143" s="29">
        <v>6</v>
      </c>
      <c r="M143" s="124">
        <f t="shared" si="55"/>
        <v>132</v>
      </c>
      <c r="N143" s="125">
        <f t="shared" si="56"/>
        <v>792</v>
      </c>
      <c r="O143" s="26" t="str">
        <f t="shared" si="57"/>
        <v/>
      </c>
      <c r="P143" s="27">
        <f t="shared" si="58"/>
        <v>6</v>
      </c>
    </row>
    <row r="144" spans="2:16" s="27" customFormat="1" ht="54" x14ac:dyDescent="0.3">
      <c r="B144" s="139" t="s">
        <v>210</v>
      </c>
      <c r="C144" s="25" t="s">
        <v>8</v>
      </c>
      <c r="D144" s="141" t="str">
        <f t="shared" si="53"/>
        <v>The MOFET Institute</v>
      </c>
      <c r="E144" s="141" t="str">
        <f t="shared" si="54"/>
        <v>Israel</v>
      </c>
      <c r="F144" s="139" t="s">
        <v>1496</v>
      </c>
      <c r="G144" s="139" t="s">
        <v>1497</v>
      </c>
      <c r="H144" s="139" t="s">
        <v>131</v>
      </c>
      <c r="I144" s="139" t="s">
        <v>1498</v>
      </c>
      <c r="J144" s="75">
        <v>43205</v>
      </c>
      <c r="K144" s="75">
        <v>43404</v>
      </c>
      <c r="L144" s="29">
        <v>4</v>
      </c>
      <c r="M144" s="124">
        <f t="shared" si="55"/>
        <v>166</v>
      </c>
      <c r="N144" s="125">
        <f t="shared" si="56"/>
        <v>664</v>
      </c>
      <c r="O144" s="26" t="str">
        <f t="shared" si="57"/>
        <v/>
      </c>
      <c r="P144" s="27">
        <f t="shared" si="58"/>
        <v>4</v>
      </c>
    </row>
    <row r="145" spans="2:16" s="27" customFormat="1" ht="54" x14ac:dyDescent="0.3">
      <c r="B145" s="139" t="s">
        <v>161</v>
      </c>
      <c r="C145" s="25" t="s">
        <v>8</v>
      </c>
      <c r="D145" s="141" t="str">
        <f t="shared" si="53"/>
        <v>The MOFET Institute</v>
      </c>
      <c r="E145" s="141" t="str">
        <f t="shared" si="54"/>
        <v>Israel</v>
      </c>
      <c r="F145" s="139" t="s">
        <v>1499</v>
      </c>
      <c r="G145" s="139" t="s">
        <v>1497</v>
      </c>
      <c r="H145" s="139" t="s">
        <v>130</v>
      </c>
      <c r="I145" s="139" t="s">
        <v>1500</v>
      </c>
      <c r="J145" s="75">
        <v>43205</v>
      </c>
      <c r="K145" s="75">
        <v>43677</v>
      </c>
      <c r="L145" s="29">
        <v>4</v>
      </c>
      <c r="M145" s="124">
        <f t="shared" si="55"/>
        <v>132</v>
      </c>
      <c r="N145" s="125">
        <f t="shared" si="56"/>
        <v>528</v>
      </c>
      <c r="O145" s="26" t="str">
        <f t="shared" si="57"/>
        <v/>
      </c>
      <c r="P145" s="27">
        <f t="shared" si="58"/>
        <v>4</v>
      </c>
    </row>
    <row r="146" spans="2:16" s="27" customFormat="1" ht="72" x14ac:dyDescent="0.3">
      <c r="B146" s="139" t="s">
        <v>160</v>
      </c>
      <c r="C146" s="25" t="s">
        <v>8</v>
      </c>
      <c r="D146" s="141" t="str">
        <f t="shared" si="53"/>
        <v>The MOFET Institute</v>
      </c>
      <c r="E146" s="141" t="str">
        <f t="shared" si="54"/>
        <v>Israel</v>
      </c>
      <c r="F146" s="139" t="s">
        <v>1499</v>
      </c>
      <c r="G146" s="139" t="s">
        <v>1497</v>
      </c>
      <c r="H146" s="139" t="s">
        <v>130</v>
      </c>
      <c r="I146" s="139" t="s">
        <v>1501</v>
      </c>
      <c r="J146" s="75">
        <v>43205</v>
      </c>
      <c r="K146" s="75">
        <v>43677</v>
      </c>
      <c r="L146" s="29">
        <v>6</v>
      </c>
      <c r="M146" s="124">
        <f t="shared" si="55"/>
        <v>132</v>
      </c>
      <c r="N146" s="125">
        <f t="shared" si="56"/>
        <v>792</v>
      </c>
      <c r="O146" s="26" t="str">
        <f t="shared" si="57"/>
        <v/>
      </c>
      <c r="P146" s="27">
        <f t="shared" si="58"/>
        <v>6</v>
      </c>
    </row>
    <row r="147" spans="2:16" s="27" customFormat="1" ht="72" x14ac:dyDescent="0.3">
      <c r="B147" s="139" t="s">
        <v>210</v>
      </c>
      <c r="C147" s="25" t="s">
        <v>8</v>
      </c>
      <c r="D147" s="141" t="str">
        <f t="shared" si="53"/>
        <v>The MOFET Institute</v>
      </c>
      <c r="E147" s="141" t="str">
        <f t="shared" si="54"/>
        <v>Israel</v>
      </c>
      <c r="F147" s="139" t="s">
        <v>1499</v>
      </c>
      <c r="G147" s="139" t="s">
        <v>1497</v>
      </c>
      <c r="H147" s="139" t="s">
        <v>130</v>
      </c>
      <c r="I147" s="139" t="s">
        <v>1502</v>
      </c>
      <c r="J147" s="75">
        <v>43205</v>
      </c>
      <c r="K147" s="75">
        <v>43677</v>
      </c>
      <c r="L147" s="29">
        <v>10</v>
      </c>
      <c r="M147" s="124">
        <f t="shared" si="55"/>
        <v>132</v>
      </c>
      <c r="N147" s="125">
        <f t="shared" si="56"/>
        <v>1320</v>
      </c>
      <c r="O147" s="26" t="str">
        <f t="shared" si="57"/>
        <v/>
      </c>
      <c r="P147" s="27">
        <f t="shared" si="58"/>
        <v>10</v>
      </c>
    </row>
    <row r="148" spans="2:16" s="27" customFormat="1" ht="36" x14ac:dyDescent="0.3">
      <c r="B148" s="139" t="s">
        <v>160</v>
      </c>
      <c r="C148" s="25" t="s">
        <v>9</v>
      </c>
      <c r="D148" s="141" t="str">
        <f t="shared" si="23"/>
        <v>Beit Berl College</v>
      </c>
      <c r="E148" s="141" t="str">
        <f t="shared" si="18"/>
        <v>Israel</v>
      </c>
      <c r="F148" s="139" t="s">
        <v>599</v>
      </c>
      <c r="G148" s="139" t="s">
        <v>600</v>
      </c>
      <c r="H148" s="139" t="s">
        <v>130</v>
      </c>
      <c r="I148" s="139" t="s">
        <v>601</v>
      </c>
      <c r="J148" s="75">
        <v>42767</v>
      </c>
      <c r="K148" s="75">
        <v>42794</v>
      </c>
      <c r="L148" s="29">
        <v>1</v>
      </c>
      <c r="M148" s="124">
        <f t="shared" si="19"/>
        <v>132</v>
      </c>
      <c r="N148" s="125">
        <f t="shared" si="20"/>
        <v>132</v>
      </c>
      <c r="O148" s="26" t="str">
        <f t="shared" si="21"/>
        <v/>
      </c>
      <c r="P148" s="27">
        <f t="shared" si="22"/>
        <v>1</v>
      </c>
    </row>
    <row r="149" spans="2:16" s="27" customFormat="1" ht="36" x14ac:dyDescent="0.3">
      <c r="B149" s="139" t="s">
        <v>162</v>
      </c>
      <c r="C149" s="25" t="s">
        <v>9</v>
      </c>
      <c r="D149" s="141" t="str">
        <f t="shared" si="23"/>
        <v>Beit Berl College</v>
      </c>
      <c r="E149" s="141" t="str">
        <f t="shared" si="18"/>
        <v>Israel</v>
      </c>
      <c r="F149" s="139" t="s">
        <v>602</v>
      </c>
      <c r="G149" s="139" t="s">
        <v>603</v>
      </c>
      <c r="H149" s="139" t="s">
        <v>208</v>
      </c>
      <c r="I149" s="139" t="s">
        <v>604</v>
      </c>
      <c r="J149" s="75">
        <v>42658</v>
      </c>
      <c r="K149" s="75">
        <v>42825</v>
      </c>
      <c r="L149" s="29">
        <v>1</v>
      </c>
      <c r="M149" s="124">
        <f t="shared" si="19"/>
        <v>92</v>
      </c>
      <c r="N149" s="125">
        <f t="shared" si="20"/>
        <v>92</v>
      </c>
      <c r="O149" s="26" t="str">
        <f t="shared" si="21"/>
        <v/>
      </c>
      <c r="P149" s="27">
        <f t="shared" si="22"/>
        <v>1</v>
      </c>
    </row>
    <row r="150" spans="2:16" s="27" customFormat="1" ht="36" x14ac:dyDescent="0.3">
      <c r="B150" s="139" t="s">
        <v>161</v>
      </c>
      <c r="C150" s="25" t="s">
        <v>9</v>
      </c>
      <c r="D150" s="141" t="str">
        <f t="shared" si="23"/>
        <v>Beit Berl College</v>
      </c>
      <c r="E150" s="141" t="str">
        <f t="shared" si="18"/>
        <v>Israel</v>
      </c>
      <c r="F150" s="139" t="s">
        <v>602</v>
      </c>
      <c r="G150" s="139" t="s">
        <v>603</v>
      </c>
      <c r="H150" s="139" t="s">
        <v>208</v>
      </c>
      <c r="I150" s="139" t="s">
        <v>605</v>
      </c>
      <c r="J150" s="75">
        <v>42658</v>
      </c>
      <c r="K150" s="75">
        <v>42825</v>
      </c>
      <c r="L150" s="29">
        <v>1</v>
      </c>
      <c r="M150" s="124">
        <f t="shared" si="19"/>
        <v>92</v>
      </c>
      <c r="N150" s="125">
        <f t="shared" si="20"/>
        <v>92</v>
      </c>
      <c r="O150" s="26" t="str">
        <f t="shared" si="21"/>
        <v/>
      </c>
      <c r="P150" s="27">
        <f t="shared" si="22"/>
        <v>1</v>
      </c>
    </row>
    <row r="151" spans="2:16" s="27" customFormat="1" ht="36" x14ac:dyDescent="0.3">
      <c r="B151" s="139" t="s">
        <v>160</v>
      </c>
      <c r="C151" s="25" t="s">
        <v>9</v>
      </c>
      <c r="D151" s="141" t="str">
        <f t="shared" si="23"/>
        <v>Beit Berl College</v>
      </c>
      <c r="E151" s="141" t="str">
        <f t="shared" si="18"/>
        <v>Israel</v>
      </c>
      <c r="F151" s="139" t="s">
        <v>602</v>
      </c>
      <c r="G151" s="139" t="s">
        <v>603</v>
      </c>
      <c r="H151" s="139" t="s">
        <v>208</v>
      </c>
      <c r="I151" s="139" t="s">
        <v>606</v>
      </c>
      <c r="J151" s="75">
        <v>42658</v>
      </c>
      <c r="K151" s="75">
        <v>42825</v>
      </c>
      <c r="L151" s="29">
        <v>1</v>
      </c>
      <c r="M151" s="124">
        <f t="shared" si="19"/>
        <v>92</v>
      </c>
      <c r="N151" s="125">
        <f t="shared" si="20"/>
        <v>92</v>
      </c>
      <c r="O151" s="26" t="str">
        <f t="shared" si="21"/>
        <v/>
      </c>
      <c r="P151" s="27">
        <f t="shared" si="22"/>
        <v>1</v>
      </c>
    </row>
    <row r="152" spans="2:16" s="27" customFormat="1" ht="36" x14ac:dyDescent="0.3">
      <c r="B152" s="139" t="s">
        <v>161</v>
      </c>
      <c r="C152" s="25" t="s">
        <v>9</v>
      </c>
      <c r="D152" s="141" t="str">
        <f t="shared" si="23"/>
        <v>Beit Berl College</v>
      </c>
      <c r="E152" s="141" t="str">
        <f t="shared" si="18"/>
        <v>Israel</v>
      </c>
      <c r="F152" s="139" t="s">
        <v>607</v>
      </c>
      <c r="G152" s="139" t="s">
        <v>608</v>
      </c>
      <c r="H152" s="139" t="s">
        <v>130</v>
      </c>
      <c r="I152" s="139" t="s">
        <v>609</v>
      </c>
      <c r="J152" s="75">
        <v>42658</v>
      </c>
      <c r="K152" s="75">
        <v>42825</v>
      </c>
      <c r="L152" s="29">
        <v>4</v>
      </c>
      <c r="M152" s="124">
        <f t="shared" si="19"/>
        <v>132</v>
      </c>
      <c r="N152" s="125">
        <f t="shared" si="20"/>
        <v>528</v>
      </c>
      <c r="O152" s="26" t="str">
        <f t="shared" si="21"/>
        <v/>
      </c>
      <c r="P152" s="27">
        <f t="shared" si="22"/>
        <v>4</v>
      </c>
    </row>
    <row r="153" spans="2:16" s="27" customFormat="1" ht="36" x14ac:dyDescent="0.3">
      <c r="B153" s="139" t="s">
        <v>160</v>
      </c>
      <c r="C153" s="25" t="s">
        <v>9</v>
      </c>
      <c r="D153" s="141" t="str">
        <f t="shared" si="23"/>
        <v>Beit Berl College</v>
      </c>
      <c r="E153" s="141" t="str">
        <f t="shared" si="18"/>
        <v>Israel</v>
      </c>
      <c r="F153" s="139" t="s">
        <v>607</v>
      </c>
      <c r="G153" s="139" t="s">
        <v>608</v>
      </c>
      <c r="H153" s="139" t="s">
        <v>130</v>
      </c>
      <c r="I153" s="139" t="s">
        <v>610</v>
      </c>
      <c r="J153" s="75">
        <v>42658</v>
      </c>
      <c r="K153" s="75">
        <v>42825</v>
      </c>
      <c r="L153" s="29">
        <v>13</v>
      </c>
      <c r="M153" s="124">
        <f t="shared" si="19"/>
        <v>132</v>
      </c>
      <c r="N153" s="125">
        <f t="shared" si="20"/>
        <v>1716</v>
      </c>
      <c r="O153" s="26" t="str">
        <f t="shared" si="21"/>
        <v/>
      </c>
      <c r="P153" s="27">
        <f t="shared" si="22"/>
        <v>13</v>
      </c>
    </row>
    <row r="154" spans="2:16" s="27" customFormat="1" ht="54" x14ac:dyDescent="0.3">
      <c r="B154" s="139" t="s">
        <v>162</v>
      </c>
      <c r="C154" s="25" t="s">
        <v>9</v>
      </c>
      <c r="D154" s="141" t="str">
        <f t="shared" si="23"/>
        <v>Beit Berl College</v>
      </c>
      <c r="E154" s="141" t="str">
        <f t="shared" si="18"/>
        <v>Israel</v>
      </c>
      <c r="F154" s="139" t="s">
        <v>611</v>
      </c>
      <c r="G154" s="139" t="s">
        <v>612</v>
      </c>
      <c r="H154" s="139" t="s">
        <v>130</v>
      </c>
      <c r="I154" s="139" t="s">
        <v>613</v>
      </c>
      <c r="J154" s="75">
        <v>42658</v>
      </c>
      <c r="K154" s="75">
        <v>42825</v>
      </c>
      <c r="L154" s="29">
        <v>6</v>
      </c>
      <c r="M154" s="124">
        <f t="shared" si="19"/>
        <v>132</v>
      </c>
      <c r="N154" s="125">
        <f t="shared" si="20"/>
        <v>792</v>
      </c>
      <c r="O154" s="26" t="str">
        <f t="shared" si="21"/>
        <v/>
      </c>
      <c r="P154" s="27">
        <f t="shared" si="22"/>
        <v>6</v>
      </c>
    </row>
    <row r="155" spans="2:16" s="27" customFormat="1" ht="36" x14ac:dyDescent="0.3">
      <c r="B155" s="139" t="s">
        <v>160</v>
      </c>
      <c r="C155" s="25" t="s">
        <v>9</v>
      </c>
      <c r="D155" s="141" t="str">
        <f t="shared" si="23"/>
        <v>Beit Berl College</v>
      </c>
      <c r="E155" s="141" t="str">
        <f t="shared" si="18"/>
        <v>Israel</v>
      </c>
      <c r="F155" s="139" t="s">
        <v>611</v>
      </c>
      <c r="G155" s="139" t="s">
        <v>612</v>
      </c>
      <c r="H155" s="139" t="s">
        <v>130</v>
      </c>
      <c r="I155" s="139" t="s">
        <v>614</v>
      </c>
      <c r="J155" s="75">
        <v>42658</v>
      </c>
      <c r="K155" s="75">
        <v>42825</v>
      </c>
      <c r="L155" s="29">
        <v>1</v>
      </c>
      <c r="M155" s="124">
        <f t="shared" si="19"/>
        <v>132</v>
      </c>
      <c r="N155" s="125">
        <f t="shared" si="20"/>
        <v>132</v>
      </c>
      <c r="O155" s="26" t="str">
        <f t="shared" si="21"/>
        <v/>
      </c>
      <c r="P155" s="27">
        <f t="shared" si="22"/>
        <v>1</v>
      </c>
    </row>
    <row r="156" spans="2:16" s="27" customFormat="1" ht="54" x14ac:dyDescent="0.3">
      <c r="B156" s="139" t="s">
        <v>161</v>
      </c>
      <c r="C156" s="25" t="s">
        <v>9</v>
      </c>
      <c r="D156" s="141" t="str">
        <f t="shared" si="23"/>
        <v>Beit Berl College</v>
      </c>
      <c r="E156" s="141" t="str">
        <f t="shared" si="18"/>
        <v>Israel</v>
      </c>
      <c r="F156" s="139" t="s">
        <v>615</v>
      </c>
      <c r="G156" s="139" t="s">
        <v>616</v>
      </c>
      <c r="H156" s="139" t="s">
        <v>131</v>
      </c>
      <c r="I156" s="139" t="s">
        <v>617</v>
      </c>
      <c r="J156" s="75">
        <v>42658</v>
      </c>
      <c r="K156" s="75">
        <v>42825</v>
      </c>
      <c r="L156" s="29">
        <v>2</v>
      </c>
      <c r="M156" s="124">
        <f t="shared" si="19"/>
        <v>166</v>
      </c>
      <c r="N156" s="125">
        <f t="shared" si="20"/>
        <v>332</v>
      </c>
      <c r="O156" s="26" t="str">
        <f t="shared" si="21"/>
        <v/>
      </c>
      <c r="P156" s="27">
        <f t="shared" si="22"/>
        <v>2</v>
      </c>
    </row>
    <row r="157" spans="2:16" s="27" customFormat="1" ht="36" x14ac:dyDescent="0.3">
      <c r="B157" s="139" t="s">
        <v>162</v>
      </c>
      <c r="C157" s="25" t="s">
        <v>9</v>
      </c>
      <c r="D157" s="141" t="str">
        <f t="shared" si="23"/>
        <v>Beit Berl College</v>
      </c>
      <c r="E157" s="141" t="str">
        <f t="shared" si="18"/>
        <v>Israel</v>
      </c>
      <c r="F157" s="139" t="s">
        <v>615</v>
      </c>
      <c r="G157" s="139" t="s">
        <v>616</v>
      </c>
      <c r="H157" s="139" t="s">
        <v>131</v>
      </c>
      <c r="I157" s="139" t="s">
        <v>618</v>
      </c>
      <c r="J157" s="75">
        <v>42658</v>
      </c>
      <c r="K157" s="75">
        <v>42825</v>
      </c>
      <c r="L157" s="29">
        <v>2</v>
      </c>
      <c r="M157" s="124">
        <f t="shared" si="19"/>
        <v>166</v>
      </c>
      <c r="N157" s="125">
        <f t="shared" si="20"/>
        <v>332</v>
      </c>
      <c r="O157" s="26" t="str">
        <f t="shared" si="21"/>
        <v/>
      </c>
      <c r="P157" s="27">
        <f t="shared" si="22"/>
        <v>2</v>
      </c>
    </row>
    <row r="158" spans="2:16" s="27" customFormat="1" ht="72" x14ac:dyDescent="0.3">
      <c r="B158" s="139" t="s">
        <v>160</v>
      </c>
      <c r="C158" s="25" t="s">
        <v>9</v>
      </c>
      <c r="D158" s="141" t="str">
        <f t="shared" si="23"/>
        <v>Beit Berl College</v>
      </c>
      <c r="E158" s="141" t="str">
        <f t="shared" si="18"/>
        <v>Israel</v>
      </c>
      <c r="F158" s="139" t="s">
        <v>615</v>
      </c>
      <c r="G158" s="139" t="s">
        <v>616</v>
      </c>
      <c r="H158" s="139" t="s">
        <v>131</v>
      </c>
      <c r="I158" s="139" t="s">
        <v>619</v>
      </c>
      <c r="J158" s="75">
        <v>42658</v>
      </c>
      <c r="K158" s="75">
        <v>42825</v>
      </c>
      <c r="L158" s="29">
        <v>8</v>
      </c>
      <c r="M158" s="124">
        <f t="shared" si="19"/>
        <v>166</v>
      </c>
      <c r="N158" s="125">
        <f t="shared" si="20"/>
        <v>1328</v>
      </c>
      <c r="O158" s="26" t="str">
        <f t="shared" si="21"/>
        <v/>
      </c>
      <c r="P158" s="27">
        <f t="shared" si="22"/>
        <v>8</v>
      </c>
    </row>
    <row r="159" spans="2:16" s="27" customFormat="1" ht="54" x14ac:dyDescent="0.3">
      <c r="B159" s="139" t="s">
        <v>161</v>
      </c>
      <c r="C159" s="25" t="s">
        <v>9</v>
      </c>
      <c r="D159" s="141" t="str">
        <f t="shared" si="23"/>
        <v>Beit Berl College</v>
      </c>
      <c r="E159" s="141" t="str">
        <f t="shared" si="18"/>
        <v>Israel</v>
      </c>
      <c r="F159" s="139" t="s">
        <v>620</v>
      </c>
      <c r="G159" s="139" t="s">
        <v>616</v>
      </c>
      <c r="H159" s="139" t="s">
        <v>130</v>
      </c>
      <c r="I159" s="139" t="s">
        <v>621</v>
      </c>
      <c r="J159" s="75">
        <v>42658</v>
      </c>
      <c r="K159" s="75">
        <v>42825</v>
      </c>
      <c r="L159" s="29">
        <v>5</v>
      </c>
      <c r="M159" s="124">
        <f t="shared" si="19"/>
        <v>132</v>
      </c>
      <c r="N159" s="125">
        <f t="shared" si="20"/>
        <v>660</v>
      </c>
      <c r="O159" s="26" t="str">
        <f t="shared" si="21"/>
        <v/>
      </c>
      <c r="P159" s="27">
        <f t="shared" si="22"/>
        <v>5</v>
      </c>
    </row>
    <row r="160" spans="2:16" s="27" customFormat="1" ht="36" x14ac:dyDescent="0.3">
      <c r="B160" s="139" t="s">
        <v>160</v>
      </c>
      <c r="C160" s="25" t="s">
        <v>9</v>
      </c>
      <c r="D160" s="141" t="str">
        <f t="shared" si="23"/>
        <v>Beit Berl College</v>
      </c>
      <c r="E160" s="141" t="str">
        <f t="shared" si="18"/>
        <v>Israel</v>
      </c>
      <c r="F160" s="139" t="s">
        <v>620</v>
      </c>
      <c r="G160" s="139" t="s">
        <v>616</v>
      </c>
      <c r="H160" s="139" t="s">
        <v>130</v>
      </c>
      <c r="I160" s="139" t="s">
        <v>622</v>
      </c>
      <c r="J160" s="75">
        <v>42658</v>
      </c>
      <c r="K160" s="75">
        <v>42825</v>
      </c>
      <c r="L160" s="29">
        <v>6</v>
      </c>
      <c r="M160" s="124">
        <f t="shared" si="19"/>
        <v>132</v>
      </c>
      <c r="N160" s="125">
        <f t="shared" si="20"/>
        <v>792</v>
      </c>
      <c r="O160" s="26" t="str">
        <f t="shared" si="21"/>
        <v/>
      </c>
      <c r="P160" s="27">
        <f t="shared" si="22"/>
        <v>6</v>
      </c>
    </row>
    <row r="161" spans="2:16" s="27" customFormat="1" ht="36" x14ac:dyDescent="0.3">
      <c r="B161" s="139" t="s">
        <v>210</v>
      </c>
      <c r="C161" s="25" t="s">
        <v>9</v>
      </c>
      <c r="D161" s="141" t="str">
        <f t="shared" si="23"/>
        <v>Beit Berl College</v>
      </c>
      <c r="E161" s="141" t="str">
        <f t="shared" si="18"/>
        <v>Israel</v>
      </c>
      <c r="F161" s="139" t="s">
        <v>620</v>
      </c>
      <c r="G161" s="139" t="s">
        <v>616</v>
      </c>
      <c r="H161" s="139" t="s">
        <v>130</v>
      </c>
      <c r="I161" s="139" t="s">
        <v>623</v>
      </c>
      <c r="J161" s="75">
        <v>42658</v>
      </c>
      <c r="K161" s="75">
        <v>42825</v>
      </c>
      <c r="L161" s="29">
        <v>2</v>
      </c>
      <c r="M161" s="124">
        <f t="shared" si="19"/>
        <v>132</v>
      </c>
      <c r="N161" s="125">
        <f t="shared" si="20"/>
        <v>264</v>
      </c>
      <c r="O161" s="26" t="str">
        <f t="shared" si="21"/>
        <v/>
      </c>
      <c r="P161" s="27">
        <f t="shared" si="22"/>
        <v>2</v>
      </c>
    </row>
    <row r="162" spans="2:16" s="27" customFormat="1" ht="54" x14ac:dyDescent="0.3">
      <c r="B162" s="139" t="s">
        <v>160</v>
      </c>
      <c r="C162" s="25" t="s">
        <v>9</v>
      </c>
      <c r="D162" s="141" t="str">
        <f t="shared" si="23"/>
        <v>Beit Berl College</v>
      </c>
      <c r="E162" s="141" t="str">
        <f t="shared" si="18"/>
        <v>Israel</v>
      </c>
      <c r="F162" s="139" t="s">
        <v>624</v>
      </c>
      <c r="G162" s="139" t="s">
        <v>608</v>
      </c>
      <c r="H162" s="139" t="s">
        <v>130</v>
      </c>
      <c r="I162" s="139" t="s">
        <v>625</v>
      </c>
      <c r="J162" s="75">
        <v>42826</v>
      </c>
      <c r="K162" s="75">
        <v>42916</v>
      </c>
      <c r="L162" s="29">
        <v>5</v>
      </c>
      <c r="M162" s="124">
        <f t="shared" si="19"/>
        <v>132</v>
      </c>
      <c r="N162" s="125">
        <f t="shared" si="20"/>
        <v>660</v>
      </c>
      <c r="O162" s="26" t="str">
        <f t="shared" si="21"/>
        <v/>
      </c>
      <c r="P162" s="27">
        <f t="shared" si="22"/>
        <v>5</v>
      </c>
    </row>
    <row r="163" spans="2:16" s="27" customFormat="1" ht="36" x14ac:dyDescent="0.3">
      <c r="B163" s="139" t="s">
        <v>162</v>
      </c>
      <c r="C163" s="25" t="s">
        <v>9</v>
      </c>
      <c r="D163" s="141" t="str">
        <f t="shared" si="23"/>
        <v>Beit Berl College</v>
      </c>
      <c r="E163" s="141" t="str">
        <f t="shared" si="18"/>
        <v>Israel</v>
      </c>
      <c r="F163" s="139" t="s">
        <v>624</v>
      </c>
      <c r="G163" s="139" t="s">
        <v>608</v>
      </c>
      <c r="H163" s="139" t="s">
        <v>130</v>
      </c>
      <c r="I163" s="139" t="s">
        <v>626</v>
      </c>
      <c r="J163" s="75">
        <v>42826</v>
      </c>
      <c r="K163" s="75">
        <v>42916</v>
      </c>
      <c r="L163" s="29">
        <v>1</v>
      </c>
      <c r="M163" s="124">
        <f t="shared" si="19"/>
        <v>132</v>
      </c>
      <c r="N163" s="125">
        <f t="shared" si="20"/>
        <v>132</v>
      </c>
      <c r="O163" s="26" t="str">
        <f t="shared" si="21"/>
        <v/>
      </c>
      <c r="P163" s="27">
        <f t="shared" si="22"/>
        <v>1</v>
      </c>
    </row>
    <row r="164" spans="2:16" s="27" customFormat="1" ht="36" x14ac:dyDescent="0.3">
      <c r="B164" s="139" t="s">
        <v>162</v>
      </c>
      <c r="C164" s="25" t="s">
        <v>9</v>
      </c>
      <c r="D164" s="141" t="str">
        <f t="shared" si="23"/>
        <v>Beit Berl College</v>
      </c>
      <c r="E164" s="141" t="str">
        <f t="shared" si="18"/>
        <v>Israel</v>
      </c>
      <c r="F164" s="139" t="s">
        <v>627</v>
      </c>
      <c r="G164" s="139" t="s">
        <v>628</v>
      </c>
      <c r="H164" s="139" t="s">
        <v>130</v>
      </c>
      <c r="I164" s="139" t="s">
        <v>629</v>
      </c>
      <c r="J164" s="75">
        <v>42887</v>
      </c>
      <c r="K164" s="75">
        <v>42916</v>
      </c>
      <c r="L164" s="29">
        <v>1</v>
      </c>
      <c r="M164" s="124">
        <f t="shared" si="19"/>
        <v>132</v>
      </c>
      <c r="N164" s="125">
        <f t="shared" si="20"/>
        <v>132</v>
      </c>
      <c r="O164" s="26" t="str">
        <f t="shared" si="21"/>
        <v/>
      </c>
      <c r="P164" s="27">
        <f t="shared" si="22"/>
        <v>1</v>
      </c>
    </row>
    <row r="165" spans="2:16" s="27" customFormat="1" ht="36" x14ac:dyDescent="0.3">
      <c r="B165" s="139" t="s">
        <v>160</v>
      </c>
      <c r="C165" s="25" t="s">
        <v>9</v>
      </c>
      <c r="D165" s="141" t="str">
        <f t="shared" si="23"/>
        <v>Beit Berl College</v>
      </c>
      <c r="E165" s="141" t="str">
        <f t="shared" si="18"/>
        <v>Israel</v>
      </c>
      <c r="F165" s="139" t="s">
        <v>630</v>
      </c>
      <c r="G165" s="139" t="s">
        <v>631</v>
      </c>
      <c r="H165" s="139" t="s">
        <v>130</v>
      </c>
      <c r="I165" s="139" t="s">
        <v>632</v>
      </c>
      <c r="J165" s="75">
        <v>42856</v>
      </c>
      <c r="K165" s="75">
        <v>42886</v>
      </c>
      <c r="L165" s="29">
        <v>1</v>
      </c>
      <c r="M165" s="124">
        <f t="shared" si="19"/>
        <v>132</v>
      </c>
      <c r="N165" s="125">
        <f t="shared" si="20"/>
        <v>132</v>
      </c>
      <c r="O165" s="26" t="str">
        <f t="shared" si="21"/>
        <v/>
      </c>
      <c r="P165" s="27">
        <f t="shared" si="22"/>
        <v>1</v>
      </c>
    </row>
    <row r="166" spans="2:16" s="27" customFormat="1" ht="36" x14ac:dyDescent="0.3">
      <c r="B166" s="139" t="s">
        <v>160</v>
      </c>
      <c r="C166" s="25" t="s">
        <v>9</v>
      </c>
      <c r="D166" s="141" t="str">
        <f t="shared" si="23"/>
        <v>Beit Berl College</v>
      </c>
      <c r="E166" s="141" t="str">
        <f t="shared" si="18"/>
        <v>Israel</v>
      </c>
      <c r="F166" s="139" t="s">
        <v>633</v>
      </c>
      <c r="G166" s="139" t="s">
        <v>634</v>
      </c>
      <c r="H166" s="139" t="s">
        <v>130</v>
      </c>
      <c r="I166" s="139" t="s">
        <v>635</v>
      </c>
      <c r="J166" s="75">
        <v>42856</v>
      </c>
      <c r="K166" s="75">
        <v>42886</v>
      </c>
      <c r="L166" s="29">
        <v>1</v>
      </c>
      <c r="M166" s="124">
        <f t="shared" si="19"/>
        <v>132</v>
      </c>
      <c r="N166" s="125">
        <f t="shared" si="20"/>
        <v>132</v>
      </c>
      <c r="O166" s="26" t="str">
        <f t="shared" si="21"/>
        <v/>
      </c>
      <c r="P166" s="27">
        <f t="shared" si="22"/>
        <v>1</v>
      </c>
    </row>
    <row r="167" spans="2:16" s="27" customFormat="1" ht="36" x14ac:dyDescent="0.3">
      <c r="B167" s="139" t="s">
        <v>160</v>
      </c>
      <c r="C167" s="25" t="s">
        <v>9</v>
      </c>
      <c r="D167" s="141" t="str">
        <f t="shared" si="23"/>
        <v>Beit Berl College</v>
      </c>
      <c r="E167" s="141" t="str">
        <f t="shared" si="18"/>
        <v>Israel</v>
      </c>
      <c r="F167" s="139" t="s">
        <v>636</v>
      </c>
      <c r="G167" s="139" t="s">
        <v>637</v>
      </c>
      <c r="H167" s="139" t="s">
        <v>130</v>
      </c>
      <c r="I167" s="139" t="s">
        <v>635</v>
      </c>
      <c r="J167" s="75">
        <v>42856</v>
      </c>
      <c r="K167" s="75">
        <v>42886</v>
      </c>
      <c r="L167" s="29">
        <v>1</v>
      </c>
      <c r="M167" s="124">
        <f t="shared" si="19"/>
        <v>132</v>
      </c>
      <c r="N167" s="125">
        <f t="shared" si="20"/>
        <v>132</v>
      </c>
      <c r="O167" s="26" t="str">
        <f t="shared" si="21"/>
        <v/>
      </c>
      <c r="P167" s="27">
        <f t="shared" si="22"/>
        <v>1</v>
      </c>
    </row>
    <row r="168" spans="2:16" s="27" customFormat="1" ht="36" x14ac:dyDescent="0.3">
      <c r="B168" s="139" t="s">
        <v>161</v>
      </c>
      <c r="C168" s="25" t="s">
        <v>9</v>
      </c>
      <c r="D168" s="141" t="str">
        <f t="shared" si="23"/>
        <v>Beit Berl College</v>
      </c>
      <c r="E168" s="141" t="str">
        <f t="shared" si="18"/>
        <v>Israel</v>
      </c>
      <c r="F168" s="139" t="s">
        <v>638</v>
      </c>
      <c r="G168" s="139" t="s">
        <v>616</v>
      </c>
      <c r="H168" s="139" t="s">
        <v>130</v>
      </c>
      <c r="I168" s="139" t="s">
        <v>639</v>
      </c>
      <c r="J168" s="75">
        <v>42826</v>
      </c>
      <c r="K168" s="75">
        <v>42916</v>
      </c>
      <c r="L168" s="29">
        <v>1</v>
      </c>
      <c r="M168" s="124">
        <f t="shared" si="19"/>
        <v>132</v>
      </c>
      <c r="N168" s="125">
        <f t="shared" si="20"/>
        <v>132</v>
      </c>
      <c r="O168" s="26" t="str">
        <f t="shared" si="21"/>
        <v/>
      </c>
      <c r="P168" s="27">
        <f t="shared" si="22"/>
        <v>1</v>
      </c>
    </row>
    <row r="169" spans="2:16" s="27" customFormat="1" ht="90" x14ac:dyDescent="0.3">
      <c r="B169" s="139" t="s">
        <v>160</v>
      </c>
      <c r="C169" s="25" t="s">
        <v>9</v>
      </c>
      <c r="D169" s="141" t="str">
        <f t="shared" si="23"/>
        <v>Beit Berl College</v>
      </c>
      <c r="E169" s="141" t="str">
        <f t="shared" si="18"/>
        <v>Israel</v>
      </c>
      <c r="F169" s="139" t="s">
        <v>638</v>
      </c>
      <c r="G169" s="139" t="s">
        <v>616</v>
      </c>
      <c r="H169" s="139" t="s">
        <v>130</v>
      </c>
      <c r="I169" s="139" t="s">
        <v>640</v>
      </c>
      <c r="J169" s="75">
        <v>42826</v>
      </c>
      <c r="K169" s="75">
        <v>42916</v>
      </c>
      <c r="L169" s="29">
        <v>5</v>
      </c>
      <c r="M169" s="124">
        <f t="shared" si="19"/>
        <v>132</v>
      </c>
      <c r="N169" s="125">
        <f t="shared" si="20"/>
        <v>660</v>
      </c>
      <c r="O169" s="26" t="str">
        <f t="shared" si="21"/>
        <v/>
      </c>
      <c r="P169" s="27">
        <f t="shared" si="22"/>
        <v>5</v>
      </c>
    </row>
    <row r="170" spans="2:16" s="27" customFormat="1" ht="36" x14ac:dyDescent="0.3">
      <c r="B170" s="139" t="s">
        <v>162</v>
      </c>
      <c r="C170" s="25" t="s">
        <v>9</v>
      </c>
      <c r="D170" s="141" t="str">
        <f t="shared" si="23"/>
        <v>Beit Berl College</v>
      </c>
      <c r="E170" s="141" t="str">
        <f t="shared" si="18"/>
        <v>Israel</v>
      </c>
      <c r="F170" s="139" t="s">
        <v>638</v>
      </c>
      <c r="G170" s="139" t="s">
        <v>616</v>
      </c>
      <c r="H170" s="139" t="s">
        <v>130</v>
      </c>
      <c r="I170" s="139" t="s">
        <v>641</v>
      </c>
      <c r="J170" s="75">
        <v>42826</v>
      </c>
      <c r="K170" s="75">
        <v>42916</v>
      </c>
      <c r="L170" s="29">
        <v>2</v>
      </c>
      <c r="M170" s="124">
        <f t="shared" si="19"/>
        <v>132</v>
      </c>
      <c r="N170" s="125">
        <f t="shared" si="20"/>
        <v>264</v>
      </c>
      <c r="O170" s="26" t="str">
        <f t="shared" si="21"/>
        <v/>
      </c>
      <c r="P170" s="27">
        <f t="shared" si="22"/>
        <v>2</v>
      </c>
    </row>
    <row r="171" spans="2:16" s="27" customFormat="1" ht="36" x14ac:dyDescent="0.3">
      <c r="B171" s="139" t="s">
        <v>162</v>
      </c>
      <c r="C171" s="25" t="s">
        <v>9</v>
      </c>
      <c r="D171" s="141" t="str">
        <f t="shared" si="23"/>
        <v>Beit Berl College</v>
      </c>
      <c r="E171" s="141" t="str">
        <f t="shared" si="18"/>
        <v>Israel</v>
      </c>
      <c r="F171" s="139" t="s">
        <v>642</v>
      </c>
      <c r="G171" s="139" t="s">
        <v>616</v>
      </c>
      <c r="H171" s="139" t="s">
        <v>131</v>
      </c>
      <c r="I171" s="139" t="s">
        <v>643</v>
      </c>
      <c r="J171" s="75">
        <v>42826</v>
      </c>
      <c r="K171" s="75">
        <v>42916</v>
      </c>
      <c r="L171" s="29">
        <v>2</v>
      </c>
      <c r="M171" s="124">
        <f t="shared" si="19"/>
        <v>166</v>
      </c>
      <c r="N171" s="125">
        <f t="shared" si="20"/>
        <v>332</v>
      </c>
      <c r="O171" s="26" t="str">
        <f t="shared" si="21"/>
        <v/>
      </c>
      <c r="P171" s="27">
        <f t="shared" si="22"/>
        <v>2</v>
      </c>
    </row>
    <row r="172" spans="2:16" s="27" customFormat="1" ht="36" x14ac:dyDescent="0.3">
      <c r="B172" s="139" t="s">
        <v>210</v>
      </c>
      <c r="C172" s="25" t="s">
        <v>9</v>
      </c>
      <c r="D172" s="141" t="str">
        <f t="shared" si="23"/>
        <v>Beit Berl College</v>
      </c>
      <c r="E172" s="141" t="str">
        <f t="shared" si="18"/>
        <v>Israel</v>
      </c>
      <c r="F172" s="139" t="s">
        <v>642</v>
      </c>
      <c r="G172" s="139" t="s">
        <v>616</v>
      </c>
      <c r="H172" s="139" t="s">
        <v>131</v>
      </c>
      <c r="I172" s="139" t="s">
        <v>644</v>
      </c>
      <c r="J172" s="75">
        <v>42826</v>
      </c>
      <c r="K172" s="75">
        <v>42916</v>
      </c>
      <c r="L172" s="29">
        <v>2</v>
      </c>
      <c r="M172" s="124">
        <f t="shared" si="19"/>
        <v>166</v>
      </c>
      <c r="N172" s="125">
        <f t="shared" si="20"/>
        <v>332</v>
      </c>
      <c r="O172" s="26" t="str">
        <f t="shared" si="21"/>
        <v/>
      </c>
      <c r="P172" s="27">
        <f t="shared" si="22"/>
        <v>2</v>
      </c>
    </row>
    <row r="173" spans="2:16" s="27" customFormat="1" ht="36" x14ac:dyDescent="0.3">
      <c r="B173" s="139" t="s">
        <v>160</v>
      </c>
      <c r="C173" s="25" t="s">
        <v>9</v>
      </c>
      <c r="D173" s="141" t="str">
        <f t="shared" si="23"/>
        <v>Beit Berl College</v>
      </c>
      <c r="E173" s="141" t="str">
        <f t="shared" si="18"/>
        <v>Israel</v>
      </c>
      <c r="F173" s="139" t="s">
        <v>642</v>
      </c>
      <c r="G173" s="139" t="s">
        <v>616</v>
      </c>
      <c r="H173" s="139" t="s">
        <v>131</v>
      </c>
      <c r="I173" s="139" t="s">
        <v>645</v>
      </c>
      <c r="J173" s="75">
        <v>42826</v>
      </c>
      <c r="K173" s="75">
        <v>42916</v>
      </c>
      <c r="L173" s="29">
        <v>3</v>
      </c>
      <c r="M173" s="124">
        <f t="shared" si="19"/>
        <v>166</v>
      </c>
      <c r="N173" s="125">
        <f t="shared" si="20"/>
        <v>498</v>
      </c>
      <c r="O173" s="26" t="str">
        <f t="shared" si="21"/>
        <v/>
      </c>
      <c r="P173" s="27">
        <f t="shared" si="22"/>
        <v>3</v>
      </c>
    </row>
    <row r="174" spans="2:16" s="27" customFormat="1" ht="54" x14ac:dyDescent="0.3">
      <c r="B174" s="139" t="s">
        <v>160</v>
      </c>
      <c r="C174" s="25" t="s">
        <v>9</v>
      </c>
      <c r="D174" s="141" t="str">
        <f t="shared" si="23"/>
        <v>Beit Berl College</v>
      </c>
      <c r="E174" s="141" t="str">
        <f t="shared" si="18"/>
        <v>Israel</v>
      </c>
      <c r="F174" s="139" t="s">
        <v>646</v>
      </c>
      <c r="G174" s="139" t="s">
        <v>628</v>
      </c>
      <c r="H174" s="139" t="s">
        <v>130</v>
      </c>
      <c r="I174" s="139" t="s">
        <v>647</v>
      </c>
      <c r="J174" s="75">
        <v>42917</v>
      </c>
      <c r="K174" s="75">
        <v>43008</v>
      </c>
      <c r="L174" s="29">
        <v>2</v>
      </c>
      <c r="M174" s="124">
        <f t="shared" si="19"/>
        <v>132</v>
      </c>
      <c r="N174" s="125">
        <f t="shared" si="20"/>
        <v>264</v>
      </c>
      <c r="O174" s="26" t="str">
        <f t="shared" si="21"/>
        <v/>
      </c>
      <c r="P174" s="27">
        <f t="shared" si="22"/>
        <v>2</v>
      </c>
    </row>
    <row r="175" spans="2:16" s="27" customFormat="1" ht="54" x14ac:dyDescent="0.3">
      <c r="B175" s="139" t="s">
        <v>162</v>
      </c>
      <c r="C175" s="25" t="s">
        <v>9</v>
      </c>
      <c r="D175" s="141" t="str">
        <f t="shared" si="23"/>
        <v>Beit Berl College</v>
      </c>
      <c r="E175" s="141" t="str">
        <f t="shared" si="18"/>
        <v>Israel</v>
      </c>
      <c r="F175" s="139" t="s">
        <v>646</v>
      </c>
      <c r="G175" s="139" t="s">
        <v>628</v>
      </c>
      <c r="H175" s="139" t="s">
        <v>130</v>
      </c>
      <c r="I175" s="139" t="s">
        <v>648</v>
      </c>
      <c r="J175" s="75">
        <v>42917</v>
      </c>
      <c r="K175" s="75">
        <v>43008</v>
      </c>
      <c r="L175" s="29">
        <v>2</v>
      </c>
      <c r="M175" s="124">
        <f t="shared" si="19"/>
        <v>132</v>
      </c>
      <c r="N175" s="125">
        <f t="shared" si="20"/>
        <v>264</v>
      </c>
      <c r="O175" s="26" t="str">
        <f t="shared" si="21"/>
        <v/>
      </c>
      <c r="P175" s="27">
        <f t="shared" si="22"/>
        <v>2</v>
      </c>
    </row>
    <row r="176" spans="2:16" s="27" customFormat="1" ht="36" x14ac:dyDescent="0.3">
      <c r="B176" s="139" t="s">
        <v>162</v>
      </c>
      <c r="C176" s="25" t="s">
        <v>9</v>
      </c>
      <c r="D176" s="141" t="str">
        <f t="shared" si="23"/>
        <v>Beit Berl College</v>
      </c>
      <c r="E176" s="141" t="str">
        <f t="shared" si="18"/>
        <v>Israel</v>
      </c>
      <c r="F176" s="139" t="s">
        <v>649</v>
      </c>
      <c r="G176" s="139" t="s">
        <v>628</v>
      </c>
      <c r="H176" s="139" t="s">
        <v>130</v>
      </c>
      <c r="I176" s="139" t="s">
        <v>650</v>
      </c>
      <c r="J176" s="75">
        <v>43009</v>
      </c>
      <c r="K176" s="75">
        <v>43100</v>
      </c>
      <c r="L176" s="29">
        <v>2</v>
      </c>
      <c r="M176" s="124">
        <f t="shared" si="19"/>
        <v>132</v>
      </c>
      <c r="N176" s="125">
        <f t="shared" si="20"/>
        <v>264</v>
      </c>
      <c r="O176" s="26" t="str">
        <f t="shared" si="21"/>
        <v/>
      </c>
      <c r="P176" s="27">
        <f t="shared" si="22"/>
        <v>2</v>
      </c>
    </row>
    <row r="177" spans="2:16" s="27" customFormat="1" ht="54" x14ac:dyDescent="0.3">
      <c r="B177" s="139" t="s">
        <v>160</v>
      </c>
      <c r="C177" s="25" t="s">
        <v>9</v>
      </c>
      <c r="D177" s="141" t="str">
        <f t="shared" si="23"/>
        <v>Beit Berl College</v>
      </c>
      <c r="E177" s="141" t="str">
        <f t="shared" si="18"/>
        <v>Israel</v>
      </c>
      <c r="F177" s="139" t="s">
        <v>649</v>
      </c>
      <c r="G177" s="139" t="s">
        <v>628</v>
      </c>
      <c r="H177" s="139" t="s">
        <v>130</v>
      </c>
      <c r="I177" s="139" t="s">
        <v>651</v>
      </c>
      <c r="J177" s="75">
        <v>43009</v>
      </c>
      <c r="K177" s="75">
        <v>43100</v>
      </c>
      <c r="L177" s="29">
        <v>1</v>
      </c>
      <c r="M177" s="124">
        <f t="shared" si="19"/>
        <v>132</v>
      </c>
      <c r="N177" s="125">
        <f t="shared" si="20"/>
        <v>132</v>
      </c>
      <c r="O177" s="26" t="str">
        <f t="shared" si="21"/>
        <v/>
      </c>
      <c r="P177" s="27">
        <f t="shared" si="22"/>
        <v>1</v>
      </c>
    </row>
    <row r="178" spans="2:16" s="27" customFormat="1" ht="72" x14ac:dyDescent="0.3">
      <c r="B178" s="139" t="s">
        <v>161</v>
      </c>
      <c r="C178" s="25" t="s">
        <v>9</v>
      </c>
      <c r="D178" s="141" t="str">
        <f t="shared" si="23"/>
        <v>Beit Berl College</v>
      </c>
      <c r="E178" s="141" t="str">
        <f t="shared" si="18"/>
        <v>Israel</v>
      </c>
      <c r="F178" s="139" t="s">
        <v>652</v>
      </c>
      <c r="G178" s="139" t="s">
        <v>628</v>
      </c>
      <c r="H178" s="139" t="s">
        <v>131</v>
      </c>
      <c r="I178" s="139" t="s">
        <v>653</v>
      </c>
      <c r="J178" s="75">
        <v>42917</v>
      </c>
      <c r="K178" s="75">
        <v>43008</v>
      </c>
      <c r="L178" s="29">
        <v>1</v>
      </c>
      <c r="M178" s="124">
        <f t="shared" si="19"/>
        <v>166</v>
      </c>
      <c r="N178" s="125">
        <f t="shared" si="20"/>
        <v>166</v>
      </c>
      <c r="O178" s="26" t="str">
        <f t="shared" si="21"/>
        <v/>
      </c>
      <c r="P178" s="27">
        <f t="shared" si="22"/>
        <v>1</v>
      </c>
    </row>
    <row r="179" spans="2:16" s="27" customFormat="1" ht="36" x14ac:dyDescent="0.3">
      <c r="B179" s="139" t="s">
        <v>162</v>
      </c>
      <c r="C179" s="25" t="s">
        <v>9</v>
      </c>
      <c r="D179" s="141" t="str">
        <f t="shared" si="23"/>
        <v>Beit Berl College</v>
      </c>
      <c r="E179" s="141" t="str">
        <f t="shared" si="18"/>
        <v>Israel</v>
      </c>
      <c r="F179" s="139" t="s">
        <v>652</v>
      </c>
      <c r="G179" s="139" t="s">
        <v>628</v>
      </c>
      <c r="H179" s="139" t="s">
        <v>131</v>
      </c>
      <c r="I179" s="139" t="s">
        <v>654</v>
      </c>
      <c r="J179" s="75">
        <v>42917</v>
      </c>
      <c r="K179" s="75">
        <v>43008</v>
      </c>
      <c r="L179" s="29">
        <v>3</v>
      </c>
      <c r="M179" s="124">
        <f t="shared" si="19"/>
        <v>166</v>
      </c>
      <c r="N179" s="125">
        <f t="shared" si="20"/>
        <v>498</v>
      </c>
      <c r="O179" s="26" t="str">
        <f t="shared" si="21"/>
        <v/>
      </c>
      <c r="P179" s="27">
        <f t="shared" si="22"/>
        <v>3</v>
      </c>
    </row>
    <row r="180" spans="2:16" s="27" customFormat="1" ht="54" x14ac:dyDescent="0.3">
      <c r="B180" s="139" t="s">
        <v>161</v>
      </c>
      <c r="C180" s="25" t="s">
        <v>9</v>
      </c>
      <c r="D180" s="141" t="str">
        <f t="shared" si="23"/>
        <v>Beit Berl College</v>
      </c>
      <c r="E180" s="141" t="str">
        <f t="shared" si="18"/>
        <v>Israel</v>
      </c>
      <c r="F180" s="139" t="s">
        <v>655</v>
      </c>
      <c r="G180" s="139" t="s">
        <v>628</v>
      </c>
      <c r="H180" s="139" t="s">
        <v>131</v>
      </c>
      <c r="I180" s="139" t="s">
        <v>656</v>
      </c>
      <c r="J180" s="75">
        <v>43009</v>
      </c>
      <c r="K180" s="75">
        <v>43100</v>
      </c>
      <c r="L180" s="29">
        <v>1</v>
      </c>
      <c r="M180" s="124">
        <f t="shared" si="19"/>
        <v>166</v>
      </c>
      <c r="N180" s="125">
        <f t="shared" si="20"/>
        <v>166</v>
      </c>
      <c r="O180" s="26" t="str">
        <f t="shared" si="21"/>
        <v/>
      </c>
      <c r="P180" s="27">
        <f t="shared" si="22"/>
        <v>1</v>
      </c>
    </row>
    <row r="181" spans="2:16" s="27" customFormat="1" ht="90" x14ac:dyDescent="0.3">
      <c r="B181" s="139" t="s">
        <v>160</v>
      </c>
      <c r="C181" s="25" t="s">
        <v>9</v>
      </c>
      <c r="D181" s="141" t="str">
        <f t="shared" si="23"/>
        <v>Beit Berl College</v>
      </c>
      <c r="E181" s="141" t="str">
        <f t="shared" si="18"/>
        <v>Israel</v>
      </c>
      <c r="F181" s="139" t="s">
        <v>655</v>
      </c>
      <c r="G181" s="139" t="s">
        <v>628</v>
      </c>
      <c r="H181" s="139" t="s">
        <v>131</v>
      </c>
      <c r="I181" s="139" t="s">
        <v>657</v>
      </c>
      <c r="J181" s="75">
        <v>43009</v>
      </c>
      <c r="K181" s="75">
        <v>43100</v>
      </c>
      <c r="L181" s="29">
        <v>3</v>
      </c>
      <c r="M181" s="124">
        <f t="shared" si="19"/>
        <v>166</v>
      </c>
      <c r="N181" s="125">
        <f t="shared" si="20"/>
        <v>498</v>
      </c>
      <c r="O181" s="26" t="str">
        <f t="shared" si="21"/>
        <v/>
      </c>
      <c r="P181" s="27">
        <f t="shared" si="22"/>
        <v>3</v>
      </c>
    </row>
    <row r="182" spans="2:16" s="27" customFormat="1" ht="54" x14ac:dyDescent="0.3">
      <c r="B182" s="139" t="s">
        <v>161</v>
      </c>
      <c r="C182" s="25" t="s">
        <v>9</v>
      </c>
      <c r="D182" s="141" t="str">
        <f t="shared" si="23"/>
        <v>Beit Berl College</v>
      </c>
      <c r="E182" s="141" t="str">
        <f t="shared" si="18"/>
        <v>Israel</v>
      </c>
      <c r="F182" s="139" t="s">
        <v>658</v>
      </c>
      <c r="G182" s="139" t="s">
        <v>616</v>
      </c>
      <c r="H182" s="139" t="s">
        <v>131</v>
      </c>
      <c r="I182" s="139" t="s">
        <v>659</v>
      </c>
      <c r="J182" s="75">
        <v>42917</v>
      </c>
      <c r="K182" s="75">
        <v>43008</v>
      </c>
      <c r="L182" s="29">
        <v>2</v>
      </c>
      <c r="M182" s="124">
        <f t="shared" si="19"/>
        <v>166</v>
      </c>
      <c r="N182" s="125">
        <f t="shared" si="20"/>
        <v>332</v>
      </c>
      <c r="O182" s="26" t="str">
        <f t="shared" si="21"/>
        <v/>
      </c>
      <c r="P182" s="27">
        <f t="shared" si="22"/>
        <v>2</v>
      </c>
    </row>
    <row r="183" spans="2:16" s="27" customFormat="1" ht="54" x14ac:dyDescent="0.3">
      <c r="B183" s="139" t="s">
        <v>162</v>
      </c>
      <c r="C183" s="25" t="s">
        <v>9</v>
      </c>
      <c r="D183" s="141" t="str">
        <f t="shared" si="23"/>
        <v>Beit Berl College</v>
      </c>
      <c r="E183" s="141" t="str">
        <f t="shared" si="18"/>
        <v>Israel</v>
      </c>
      <c r="F183" s="139" t="s">
        <v>658</v>
      </c>
      <c r="G183" s="139" t="s">
        <v>616</v>
      </c>
      <c r="H183" s="139" t="s">
        <v>131</v>
      </c>
      <c r="I183" s="139" t="s">
        <v>660</v>
      </c>
      <c r="J183" s="75">
        <v>42917</v>
      </c>
      <c r="K183" s="75">
        <v>43008</v>
      </c>
      <c r="L183" s="29">
        <v>2</v>
      </c>
      <c r="M183" s="124">
        <f t="shared" si="19"/>
        <v>166</v>
      </c>
      <c r="N183" s="125">
        <f t="shared" si="20"/>
        <v>332</v>
      </c>
      <c r="O183" s="26" t="str">
        <f t="shared" si="21"/>
        <v/>
      </c>
      <c r="P183" s="27">
        <f t="shared" si="22"/>
        <v>2</v>
      </c>
    </row>
    <row r="184" spans="2:16" s="27" customFormat="1" ht="72" x14ac:dyDescent="0.3">
      <c r="B184" s="139" t="s">
        <v>161</v>
      </c>
      <c r="C184" s="25" t="s">
        <v>9</v>
      </c>
      <c r="D184" s="141" t="str">
        <f t="shared" si="23"/>
        <v>Beit Berl College</v>
      </c>
      <c r="E184" s="141" t="str">
        <f t="shared" si="18"/>
        <v>Israel</v>
      </c>
      <c r="F184" s="139" t="s">
        <v>661</v>
      </c>
      <c r="G184" s="139" t="s">
        <v>616</v>
      </c>
      <c r="H184" s="139" t="s">
        <v>130</v>
      </c>
      <c r="I184" s="139" t="s">
        <v>662</v>
      </c>
      <c r="J184" s="75">
        <v>42917</v>
      </c>
      <c r="K184" s="75">
        <v>43008</v>
      </c>
      <c r="L184" s="29">
        <v>4</v>
      </c>
      <c r="M184" s="124">
        <f t="shared" si="19"/>
        <v>132</v>
      </c>
      <c r="N184" s="125">
        <f t="shared" si="20"/>
        <v>528</v>
      </c>
      <c r="O184" s="26" t="str">
        <f t="shared" si="21"/>
        <v/>
      </c>
      <c r="P184" s="27">
        <f t="shared" si="22"/>
        <v>4</v>
      </c>
    </row>
    <row r="185" spans="2:16" s="27" customFormat="1" ht="36" x14ac:dyDescent="0.3">
      <c r="B185" s="139" t="s">
        <v>162</v>
      </c>
      <c r="C185" s="25" t="s">
        <v>9</v>
      </c>
      <c r="D185" s="141" t="str">
        <f t="shared" si="23"/>
        <v>Beit Berl College</v>
      </c>
      <c r="E185" s="141" t="str">
        <f t="shared" si="18"/>
        <v>Israel</v>
      </c>
      <c r="F185" s="139" t="s">
        <v>661</v>
      </c>
      <c r="G185" s="139" t="s">
        <v>616</v>
      </c>
      <c r="H185" s="139" t="s">
        <v>130</v>
      </c>
      <c r="I185" s="139" t="s">
        <v>663</v>
      </c>
      <c r="J185" s="75">
        <v>42917</v>
      </c>
      <c r="K185" s="75">
        <v>43008</v>
      </c>
      <c r="L185" s="29">
        <v>1</v>
      </c>
      <c r="M185" s="124">
        <f t="shared" si="19"/>
        <v>132</v>
      </c>
      <c r="N185" s="125">
        <f t="shared" si="20"/>
        <v>132</v>
      </c>
      <c r="O185" s="26" t="str">
        <f t="shared" si="21"/>
        <v/>
      </c>
      <c r="P185" s="27">
        <f t="shared" si="22"/>
        <v>1</v>
      </c>
    </row>
    <row r="186" spans="2:16" s="27" customFormat="1" ht="54" x14ac:dyDescent="0.3">
      <c r="B186" s="139" t="s">
        <v>160</v>
      </c>
      <c r="C186" s="25" t="s">
        <v>9</v>
      </c>
      <c r="D186" s="141" t="str">
        <f t="shared" si="23"/>
        <v>Beit Berl College</v>
      </c>
      <c r="E186" s="141" t="str">
        <f t="shared" si="18"/>
        <v>Israel</v>
      </c>
      <c r="F186" s="139" t="s">
        <v>661</v>
      </c>
      <c r="G186" s="139" t="s">
        <v>616</v>
      </c>
      <c r="H186" s="139" t="s">
        <v>130</v>
      </c>
      <c r="I186" s="139" t="s">
        <v>664</v>
      </c>
      <c r="J186" s="75">
        <v>42917</v>
      </c>
      <c r="K186" s="75">
        <v>43008</v>
      </c>
      <c r="L186" s="29">
        <v>1</v>
      </c>
      <c r="M186" s="124">
        <f t="shared" si="19"/>
        <v>132</v>
      </c>
      <c r="N186" s="125">
        <f t="shared" si="20"/>
        <v>132</v>
      </c>
      <c r="O186" s="26" t="str">
        <f t="shared" si="21"/>
        <v/>
      </c>
      <c r="P186" s="27">
        <f t="shared" si="22"/>
        <v>1</v>
      </c>
    </row>
    <row r="187" spans="2:16" s="27" customFormat="1" ht="54" x14ac:dyDescent="0.3">
      <c r="B187" s="139" t="s">
        <v>161</v>
      </c>
      <c r="C187" s="25" t="s">
        <v>9</v>
      </c>
      <c r="D187" s="141" t="str">
        <f t="shared" si="23"/>
        <v>Beit Berl College</v>
      </c>
      <c r="E187" s="141" t="str">
        <f t="shared" si="18"/>
        <v>Israel</v>
      </c>
      <c r="F187" s="139" t="s">
        <v>665</v>
      </c>
      <c r="G187" s="139" t="s">
        <v>616</v>
      </c>
      <c r="H187" s="139" t="s">
        <v>131</v>
      </c>
      <c r="I187" s="139" t="s">
        <v>666</v>
      </c>
      <c r="J187" s="75">
        <v>43009</v>
      </c>
      <c r="K187" s="75">
        <v>43100</v>
      </c>
      <c r="L187" s="29">
        <v>1</v>
      </c>
      <c r="M187" s="124">
        <f t="shared" si="19"/>
        <v>166</v>
      </c>
      <c r="N187" s="125">
        <f t="shared" si="20"/>
        <v>166</v>
      </c>
      <c r="O187" s="26" t="str">
        <f t="shared" si="21"/>
        <v/>
      </c>
      <c r="P187" s="27">
        <f t="shared" si="22"/>
        <v>1</v>
      </c>
    </row>
    <row r="188" spans="2:16" s="27" customFormat="1" ht="54" x14ac:dyDescent="0.3">
      <c r="B188" s="139" t="s">
        <v>160</v>
      </c>
      <c r="C188" s="25" t="s">
        <v>9</v>
      </c>
      <c r="D188" s="141" t="str">
        <f t="shared" si="23"/>
        <v>Beit Berl College</v>
      </c>
      <c r="E188" s="141" t="str">
        <f t="shared" si="18"/>
        <v>Israel</v>
      </c>
      <c r="F188" s="139" t="s">
        <v>665</v>
      </c>
      <c r="G188" s="139" t="s">
        <v>616</v>
      </c>
      <c r="H188" s="139" t="s">
        <v>131</v>
      </c>
      <c r="I188" s="139" t="s">
        <v>667</v>
      </c>
      <c r="J188" s="75">
        <v>43009</v>
      </c>
      <c r="K188" s="75">
        <v>43100</v>
      </c>
      <c r="L188" s="29">
        <v>1</v>
      </c>
      <c r="M188" s="124">
        <f t="shared" si="19"/>
        <v>166</v>
      </c>
      <c r="N188" s="125">
        <f t="shared" si="20"/>
        <v>166</v>
      </c>
      <c r="O188" s="26" t="str">
        <f t="shared" si="21"/>
        <v/>
      </c>
      <c r="P188" s="27">
        <f t="shared" si="22"/>
        <v>1</v>
      </c>
    </row>
    <row r="189" spans="2:16" s="27" customFormat="1" ht="90" x14ac:dyDescent="0.3">
      <c r="B189" s="139" t="s">
        <v>160</v>
      </c>
      <c r="C189" s="25" t="s">
        <v>9</v>
      </c>
      <c r="D189" s="141" t="str">
        <f t="shared" si="23"/>
        <v>Beit Berl College</v>
      </c>
      <c r="E189" s="141" t="str">
        <f t="shared" si="18"/>
        <v>Israel</v>
      </c>
      <c r="F189" s="139" t="s">
        <v>668</v>
      </c>
      <c r="G189" s="139" t="s">
        <v>616</v>
      </c>
      <c r="H189" s="139" t="s">
        <v>130</v>
      </c>
      <c r="I189" s="139" t="s">
        <v>669</v>
      </c>
      <c r="J189" s="75">
        <v>43009</v>
      </c>
      <c r="K189" s="75">
        <v>43100</v>
      </c>
      <c r="L189" s="29">
        <v>6</v>
      </c>
      <c r="M189" s="124">
        <f t="shared" si="19"/>
        <v>132</v>
      </c>
      <c r="N189" s="125">
        <f t="shared" si="20"/>
        <v>792</v>
      </c>
      <c r="O189" s="26" t="str">
        <f t="shared" si="21"/>
        <v/>
      </c>
      <c r="P189" s="27">
        <f t="shared" si="22"/>
        <v>6</v>
      </c>
    </row>
    <row r="190" spans="2:16" s="27" customFormat="1" ht="54" x14ac:dyDescent="0.3">
      <c r="B190" s="139" t="s">
        <v>160</v>
      </c>
      <c r="C190" s="25" t="s">
        <v>9</v>
      </c>
      <c r="D190" s="141" t="str">
        <f t="shared" si="23"/>
        <v>Beit Berl College</v>
      </c>
      <c r="E190" s="141" t="str">
        <f t="shared" si="18"/>
        <v>Israel</v>
      </c>
      <c r="F190" s="139" t="s">
        <v>670</v>
      </c>
      <c r="G190" s="139" t="s">
        <v>600</v>
      </c>
      <c r="H190" s="139" t="s">
        <v>130</v>
      </c>
      <c r="I190" s="139" t="s">
        <v>671</v>
      </c>
      <c r="J190" s="75">
        <v>42917</v>
      </c>
      <c r="K190" s="75">
        <v>43008</v>
      </c>
      <c r="L190" s="29">
        <v>1</v>
      </c>
      <c r="M190" s="124">
        <f t="shared" si="19"/>
        <v>132</v>
      </c>
      <c r="N190" s="125">
        <f t="shared" si="20"/>
        <v>132</v>
      </c>
      <c r="O190" s="26" t="str">
        <f t="shared" si="21"/>
        <v/>
      </c>
      <c r="P190" s="27">
        <f t="shared" si="22"/>
        <v>1</v>
      </c>
    </row>
    <row r="191" spans="2:16" s="27" customFormat="1" ht="54" x14ac:dyDescent="0.3">
      <c r="B191" s="139" t="s">
        <v>160</v>
      </c>
      <c r="C191" s="25" t="s">
        <v>9</v>
      </c>
      <c r="D191" s="141" t="str">
        <f t="shared" si="23"/>
        <v>Beit Berl College</v>
      </c>
      <c r="E191" s="141" t="str">
        <f t="shared" si="18"/>
        <v>Israel</v>
      </c>
      <c r="F191" s="139" t="s">
        <v>672</v>
      </c>
      <c r="G191" s="139" t="s">
        <v>637</v>
      </c>
      <c r="H191" s="139" t="s">
        <v>130</v>
      </c>
      <c r="I191" s="139" t="s">
        <v>673</v>
      </c>
      <c r="J191" s="75">
        <v>42917</v>
      </c>
      <c r="K191" s="75">
        <v>43008</v>
      </c>
      <c r="L191" s="29">
        <v>1</v>
      </c>
      <c r="M191" s="124">
        <f t="shared" si="19"/>
        <v>132</v>
      </c>
      <c r="N191" s="125">
        <f t="shared" si="20"/>
        <v>132</v>
      </c>
      <c r="O191" s="26" t="str">
        <f t="shared" si="21"/>
        <v/>
      </c>
      <c r="P191" s="27">
        <f t="shared" si="22"/>
        <v>1</v>
      </c>
    </row>
    <row r="192" spans="2:16" s="27" customFormat="1" ht="54" x14ac:dyDescent="0.3">
      <c r="B192" s="139" t="s">
        <v>160</v>
      </c>
      <c r="C192" s="25" t="s">
        <v>9</v>
      </c>
      <c r="D192" s="141" t="str">
        <f t="shared" si="23"/>
        <v>Beit Berl College</v>
      </c>
      <c r="E192" s="141" t="str">
        <f t="shared" si="18"/>
        <v>Israel</v>
      </c>
      <c r="F192" s="139" t="s">
        <v>674</v>
      </c>
      <c r="G192" s="139" t="s">
        <v>631</v>
      </c>
      <c r="H192" s="139" t="s">
        <v>130</v>
      </c>
      <c r="I192" s="139" t="s">
        <v>675</v>
      </c>
      <c r="J192" s="75">
        <v>42917</v>
      </c>
      <c r="K192" s="75">
        <v>43008</v>
      </c>
      <c r="L192" s="29">
        <v>1</v>
      </c>
      <c r="M192" s="124">
        <f t="shared" si="19"/>
        <v>132</v>
      </c>
      <c r="N192" s="125">
        <f t="shared" si="20"/>
        <v>132</v>
      </c>
      <c r="O192" s="26" t="str">
        <f t="shared" si="21"/>
        <v/>
      </c>
      <c r="P192" s="27">
        <f t="shared" si="22"/>
        <v>1</v>
      </c>
    </row>
    <row r="193" spans="2:16" s="27" customFormat="1" ht="54" x14ac:dyDescent="0.3">
      <c r="B193" s="139" t="s">
        <v>161</v>
      </c>
      <c r="C193" s="25" t="s">
        <v>9</v>
      </c>
      <c r="D193" s="141" t="str">
        <f t="shared" si="23"/>
        <v>Beit Berl College</v>
      </c>
      <c r="E193" s="141" t="str">
        <f t="shared" si="18"/>
        <v>Israel</v>
      </c>
      <c r="F193" s="139" t="s">
        <v>676</v>
      </c>
      <c r="G193" s="139" t="s">
        <v>677</v>
      </c>
      <c r="H193" s="139" t="s">
        <v>130</v>
      </c>
      <c r="I193" s="139" t="s">
        <v>678</v>
      </c>
      <c r="J193" s="75">
        <v>42917</v>
      </c>
      <c r="K193" s="75">
        <v>43008</v>
      </c>
      <c r="L193" s="29">
        <v>1</v>
      </c>
      <c r="M193" s="124">
        <f t="shared" si="19"/>
        <v>132</v>
      </c>
      <c r="N193" s="125">
        <f t="shared" si="20"/>
        <v>132</v>
      </c>
      <c r="O193" s="26" t="str">
        <f t="shared" si="21"/>
        <v/>
      </c>
      <c r="P193" s="27">
        <f t="shared" si="22"/>
        <v>1</v>
      </c>
    </row>
    <row r="194" spans="2:16" s="27" customFormat="1" ht="54" x14ac:dyDescent="0.3">
      <c r="B194" s="139" t="s">
        <v>160</v>
      </c>
      <c r="C194" s="25" t="s">
        <v>9</v>
      </c>
      <c r="D194" s="141" t="str">
        <f t="shared" si="23"/>
        <v>Beit Berl College</v>
      </c>
      <c r="E194" s="141" t="str">
        <f t="shared" si="18"/>
        <v>Israel</v>
      </c>
      <c r="F194" s="139" t="s">
        <v>679</v>
      </c>
      <c r="G194" s="139" t="s">
        <v>680</v>
      </c>
      <c r="H194" s="139" t="s">
        <v>130</v>
      </c>
      <c r="I194" s="139" t="s">
        <v>681</v>
      </c>
      <c r="J194" s="75">
        <v>42917</v>
      </c>
      <c r="K194" s="75">
        <v>43008</v>
      </c>
      <c r="L194" s="29">
        <v>2</v>
      </c>
      <c r="M194" s="124">
        <f t="shared" si="19"/>
        <v>132</v>
      </c>
      <c r="N194" s="125">
        <f t="shared" si="20"/>
        <v>264</v>
      </c>
      <c r="O194" s="26" t="str">
        <f t="shared" si="21"/>
        <v/>
      </c>
      <c r="P194" s="27">
        <f t="shared" si="22"/>
        <v>2</v>
      </c>
    </row>
    <row r="195" spans="2:16" s="27" customFormat="1" ht="72" x14ac:dyDescent="0.3">
      <c r="B195" s="139" t="s">
        <v>161</v>
      </c>
      <c r="C195" s="25" t="s">
        <v>9</v>
      </c>
      <c r="D195" s="141" t="str">
        <f t="shared" si="23"/>
        <v>Beit Berl College</v>
      </c>
      <c r="E195" s="141" t="str">
        <f t="shared" si="18"/>
        <v>Israel</v>
      </c>
      <c r="F195" s="139" t="s">
        <v>682</v>
      </c>
      <c r="G195" s="139" t="s">
        <v>608</v>
      </c>
      <c r="H195" s="139" t="s">
        <v>130</v>
      </c>
      <c r="I195" s="139" t="s">
        <v>683</v>
      </c>
      <c r="J195" s="75">
        <v>42917</v>
      </c>
      <c r="K195" s="75">
        <v>43008</v>
      </c>
      <c r="L195" s="29">
        <v>2</v>
      </c>
      <c r="M195" s="124">
        <f t="shared" si="19"/>
        <v>132</v>
      </c>
      <c r="N195" s="125">
        <f t="shared" si="20"/>
        <v>264</v>
      </c>
      <c r="O195" s="26" t="str">
        <f t="shared" si="21"/>
        <v/>
      </c>
      <c r="P195" s="27">
        <f t="shared" si="22"/>
        <v>2</v>
      </c>
    </row>
    <row r="196" spans="2:16" s="27" customFormat="1" ht="54" x14ac:dyDescent="0.3">
      <c r="B196" s="139" t="s">
        <v>160</v>
      </c>
      <c r="C196" s="25" t="s">
        <v>9</v>
      </c>
      <c r="D196" s="141" t="str">
        <f t="shared" si="23"/>
        <v>Beit Berl College</v>
      </c>
      <c r="E196" s="141" t="str">
        <f t="shared" si="18"/>
        <v>Israel</v>
      </c>
      <c r="F196" s="139" t="s">
        <v>682</v>
      </c>
      <c r="G196" s="139" t="s">
        <v>608</v>
      </c>
      <c r="H196" s="139" t="s">
        <v>130</v>
      </c>
      <c r="I196" s="139" t="s">
        <v>684</v>
      </c>
      <c r="J196" s="75">
        <v>42917</v>
      </c>
      <c r="K196" s="75">
        <v>43008</v>
      </c>
      <c r="L196" s="29">
        <v>4</v>
      </c>
      <c r="M196" s="124">
        <f t="shared" si="19"/>
        <v>132</v>
      </c>
      <c r="N196" s="125">
        <f t="shared" si="20"/>
        <v>528</v>
      </c>
      <c r="O196" s="26" t="str">
        <f t="shared" si="21"/>
        <v/>
      </c>
      <c r="P196" s="27">
        <f t="shared" si="22"/>
        <v>4</v>
      </c>
    </row>
    <row r="197" spans="2:16" s="27" customFormat="1" ht="72" x14ac:dyDescent="0.3">
      <c r="B197" s="139" t="s">
        <v>160</v>
      </c>
      <c r="C197" s="25" t="s">
        <v>9</v>
      </c>
      <c r="D197" s="141" t="str">
        <f t="shared" si="23"/>
        <v>Beit Berl College</v>
      </c>
      <c r="E197" s="141" t="str">
        <f t="shared" si="18"/>
        <v>Israel</v>
      </c>
      <c r="F197" s="139" t="s">
        <v>685</v>
      </c>
      <c r="G197" s="139" t="s">
        <v>608</v>
      </c>
      <c r="H197" s="139" t="s">
        <v>130</v>
      </c>
      <c r="I197" s="139" t="s">
        <v>686</v>
      </c>
      <c r="J197" s="75">
        <v>43009</v>
      </c>
      <c r="K197" s="75">
        <v>43100</v>
      </c>
      <c r="L197" s="29">
        <v>5</v>
      </c>
      <c r="M197" s="124">
        <f t="shared" si="19"/>
        <v>132</v>
      </c>
      <c r="N197" s="125">
        <f t="shared" si="20"/>
        <v>660</v>
      </c>
      <c r="O197" s="26" t="str">
        <f t="shared" si="21"/>
        <v/>
      </c>
      <c r="P197" s="27">
        <f t="shared" si="22"/>
        <v>5</v>
      </c>
    </row>
    <row r="198" spans="2:16" s="27" customFormat="1" ht="90" x14ac:dyDescent="0.3">
      <c r="B198" s="139" t="s">
        <v>162</v>
      </c>
      <c r="C198" s="25" t="s">
        <v>9</v>
      </c>
      <c r="D198" s="141" t="str">
        <f t="shared" si="23"/>
        <v>Beit Berl College</v>
      </c>
      <c r="E198" s="141" t="str">
        <f t="shared" si="18"/>
        <v>Israel</v>
      </c>
      <c r="F198" s="139" t="s">
        <v>687</v>
      </c>
      <c r="G198" s="139" t="s">
        <v>603</v>
      </c>
      <c r="H198" s="139" t="s">
        <v>208</v>
      </c>
      <c r="I198" s="139" t="s">
        <v>688</v>
      </c>
      <c r="J198" s="75">
        <v>42826</v>
      </c>
      <c r="K198" s="75">
        <v>43008</v>
      </c>
      <c r="L198" s="29">
        <v>5</v>
      </c>
      <c r="M198" s="124">
        <f t="shared" si="19"/>
        <v>92</v>
      </c>
      <c r="N198" s="125">
        <f t="shared" si="20"/>
        <v>460</v>
      </c>
      <c r="O198" s="26" t="str">
        <f t="shared" si="21"/>
        <v/>
      </c>
      <c r="P198" s="27">
        <f t="shared" si="22"/>
        <v>5</v>
      </c>
    </row>
    <row r="199" spans="2:16" s="27" customFormat="1" ht="36" x14ac:dyDescent="0.3">
      <c r="B199" s="139" t="s">
        <v>161</v>
      </c>
      <c r="C199" s="25" t="s">
        <v>9</v>
      </c>
      <c r="D199" s="141" t="str">
        <f t="shared" si="23"/>
        <v>Beit Berl College</v>
      </c>
      <c r="E199" s="141" t="str">
        <f t="shared" si="18"/>
        <v>Israel</v>
      </c>
      <c r="F199" s="139" t="s">
        <v>689</v>
      </c>
      <c r="G199" s="139" t="s">
        <v>603</v>
      </c>
      <c r="H199" s="139" t="s">
        <v>208</v>
      </c>
      <c r="I199" s="139" t="s">
        <v>690</v>
      </c>
      <c r="J199" s="75">
        <v>43009</v>
      </c>
      <c r="K199" s="75">
        <v>43189</v>
      </c>
      <c r="L199" s="29">
        <v>2</v>
      </c>
      <c r="M199" s="124">
        <f t="shared" si="19"/>
        <v>92</v>
      </c>
      <c r="N199" s="125">
        <f t="shared" si="20"/>
        <v>184</v>
      </c>
      <c r="O199" s="26" t="str">
        <f t="shared" si="21"/>
        <v/>
      </c>
      <c r="P199" s="27">
        <f t="shared" si="22"/>
        <v>2</v>
      </c>
    </row>
    <row r="200" spans="2:16" s="27" customFormat="1" ht="36" x14ac:dyDescent="0.3">
      <c r="B200" s="139" t="s">
        <v>160</v>
      </c>
      <c r="C200" s="25" t="s">
        <v>9</v>
      </c>
      <c r="D200" s="141" t="str">
        <f t="shared" si="23"/>
        <v>Beit Berl College</v>
      </c>
      <c r="E200" s="141" t="str">
        <f t="shared" si="18"/>
        <v>Israel</v>
      </c>
      <c r="F200" s="139" t="s">
        <v>689</v>
      </c>
      <c r="G200" s="139" t="s">
        <v>603</v>
      </c>
      <c r="H200" s="139" t="s">
        <v>208</v>
      </c>
      <c r="I200" s="139" t="s">
        <v>691</v>
      </c>
      <c r="J200" s="75">
        <v>43009</v>
      </c>
      <c r="K200" s="75">
        <v>43189</v>
      </c>
      <c r="L200" s="29">
        <v>1</v>
      </c>
      <c r="M200" s="124">
        <f t="shared" si="19"/>
        <v>92</v>
      </c>
      <c r="N200" s="125">
        <f t="shared" si="20"/>
        <v>92</v>
      </c>
      <c r="O200" s="26" t="str">
        <f t="shared" si="21"/>
        <v/>
      </c>
      <c r="P200" s="27">
        <f t="shared" si="22"/>
        <v>1</v>
      </c>
    </row>
    <row r="201" spans="2:16" s="27" customFormat="1" ht="36" x14ac:dyDescent="0.3">
      <c r="B201" s="139" t="s">
        <v>162</v>
      </c>
      <c r="C201" s="25" t="s">
        <v>9</v>
      </c>
      <c r="D201" s="141" t="str">
        <f t="shared" si="23"/>
        <v>Beit Berl College</v>
      </c>
      <c r="E201" s="141" t="str">
        <f t="shared" si="18"/>
        <v>Israel</v>
      </c>
      <c r="F201" s="139" t="s">
        <v>689</v>
      </c>
      <c r="G201" s="139" t="s">
        <v>603</v>
      </c>
      <c r="H201" s="139" t="s">
        <v>208</v>
      </c>
      <c r="I201" s="139" t="s">
        <v>692</v>
      </c>
      <c r="J201" s="75">
        <v>43009</v>
      </c>
      <c r="K201" s="75">
        <v>43189</v>
      </c>
      <c r="L201" s="29">
        <v>1</v>
      </c>
      <c r="M201" s="124">
        <f t="shared" si="19"/>
        <v>92</v>
      </c>
      <c r="N201" s="125">
        <f t="shared" si="20"/>
        <v>92</v>
      </c>
      <c r="O201" s="26" t="str">
        <f t="shared" si="21"/>
        <v/>
      </c>
      <c r="P201" s="27">
        <f t="shared" si="22"/>
        <v>1</v>
      </c>
    </row>
    <row r="202" spans="2:16" s="27" customFormat="1" ht="54" x14ac:dyDescent="0.3">
      <c r="B202" s="139" t="s">
        <v>160</v>
      </c>
      <c r="C202" s="25" t="s">
        <v>9</v>
      </c>
      <c r="D202" s="141" t="str">
        <f t="shared" si="23"/>
        <v>Beit Berl College</v>
      </c>
      <c r="E202" s="141" t="str">
        <f t="shared" si="18"/>
        <v>Israel</v>
      </c>
      <c r="F202" s="139" t="s">
        <v>693</v>
      </c>
      <c r="G202" s="139" t="s">
        <v>694</v>
      </c>
      <c r="H202" s="139" t="s">
        <v>130</v>
      </c>
      <c r="I202" s="139" t="s">
        <v>695</v>
      </c>
      <c r="J202" s="75">
        <v>43101</v>
      </c>
      <c r="K202" s="75">
        <v>43190</v>
      </c>
      <c r="L202" s="29">
        <v>2</v>
      </c>
      <c r="M202" s="124">
        <f t="shared" si="19"/>
        <v>132</v>
      </c>
      <c r="N202" s="125">
        <f t="shared" si="20"/>
        <v>264</v>
      </c>
      <c r="O202" s="26" t="str">
        <f t="shared" si="21"/>
        <v/>
      </c>
      <c r="P202" s="27">
        <f t="shared" si="22"/>
        <v>2</v>
      </c>
    </row>
    <row r="203" spans="2:16" s="27" customFormat="1" ht="72" x14ac:dyDescent="0.3">
      <c r="B203" s="139" t="s">
        <v>160</v>
      </c>
      <c r="C203" s="25" t="s">
        <v>9</v>
      </c>
      <c r="D203" s="141" t="str">
        <f t="shared" si="23"/>
        <v>Beit Berl College</v>
      </c>
      <c r="E203" s="141" t="str">
        <f t="shared" si="18"/>
        <v>Israel</v>
      </c>
      <c r="F203" s="139" t="s">
        <v>696</v>
      </c>
      <c r="G203" s="139" t="s">
        <v>628</v>
      </c>
      <c r="H203" s="139" t="s">
        <v>131</v>
      </c>
      <c r="I203" s="139" t="s">
        <v>697</v>
      </c>
      <c r="J203" s="75">
        <v>43101</v>
      </c>
      <c r="K203" s="75">
        <v>43190</v>
      </c>
      <c r="L203" s="29">
        <v>3</v>
      </c>
      <c r="M203" s="124">
        <f t="shared" si="19"/>
        <v>166</v>
      </c>
      <c r="N203" s="125">
        <f t="shared" si="20"/>
        <v>498</v>
      </c>
      <c r="O203" s="26" t="str">
        <f t="shared" si="21"/>
        <v/>
      </c>
      <c r="P203" s="27">
        <f t="shared" si="22"/>
        <v>3</v>
      </c>
    </row>
    <row r="204" spans="2:16" s="27" customFormat="1" ht="90" x14ac:dyDescent="0.3">
      <c r="B204" s="139" t="s">
        <v>162</v>
      </c>
      <c r="C204" s="25" t="s">
        <v>9</v>
      </c>
      <c r="D204" s="141" t="str">
        <f t="shared" si="23"/>
        <v>Beit Berl College</v>
      </c>
      <c r="E204" s="141" t="str">
        <f t="shared" si="18"/>
        <v>Israel</v>
      </c>
      <c r="F204" s="139" t="s">
        <v>698</v>
      </c>
      <c r="G204" s="139" t="s">
        <v>628</v>
      </c>
      <c r="H204" s="139" t="s">
        <v>130</v>
      </c>
      <c r="I204" s="139" t="s">
        <v>699</v>
      </c>
      <c r="J204" s="75">
        <v>43101</v>
      </c>
      <c r="K204" s="75">
        <v>43190</v>
      </c>
      <c r="L204" s="29">
        <v>3</v>
      </c>
      <c r="M204" s="124">
        <f t="shared" si="19"/>
        <v>132</v>
      </c>
      <c r="N204" s="125">
        <f t="shared" si="20"/>
        <v>396</v>
      </c>
      <c r="O204" s="26" t="str">
        <f t="shared" si="21"/>
        <v/>
      </c>
      <c r="P204" s="27">
        <f t="shared" si="22"/>
        <v>3</v>
      </c>
    </row>
    <row r="205" spans="2:16" s="27" customFormat="1" ht="36" x14ac:dyDescent="0.3">
      <c r="B205" s="139" t="s">
        <v>160</v>
      </c>
      <c r="C205" s="25" t="s">
        <v>9</v>
      </c>
      <c r="D205" s="141" t="str">
        <f t="shared" si="23"/>
        <v>Beit Berl College</v>
      </c>
      <c r="E205" s="141" t="str">
        <f t="shared" si="18"/>
        <v>Israel</v>
      </c>
      <c r="F205" s="139" t="s">
        <v>698</v>
      </c>
      <c r="G205" s="139" t="s">
        <v>628</v>
      </c>
      <c r="H205" s="139" t="s">
        <v>130</v>
      </c>
      <c r="I205" s="139" t="s">
        <v>700</v>
      </c>
      <c r="J205" s="75">
        <v>43101</v>
      </c>
      <c r="K205" s="75">
        <v>43190</v>
      </c>
      <c r="L205" s="29">
        <v>3</v>
      </c>
      <c r="M205" s="124">
        <f t="shared" si="19"/>
        <v>132</v>
      </c>
      <c r="N205" s="125">
        <f t="shared" si="20"/>
        <v>396</v>
      </c>
      <c r="O205" s="26" t="str">
        <f t="shared" si="21"/>
        <v/>
      </c>
      <c r="P205" s="27">
        <f t="shared" si="22"/>
        <v>3</v>
      </c>
    </row>
    <row r="206" spans="2:16" s="27" customFormat="1" ht="54" x14ac:dyDescent="0.3">
      <c r="B206" s="139" t="s">
        <v>160</v>
      </c>
      <c r="C206" s="25" t="s">
        <v>9</v>
      </c>
      <c r="D206" s="141" t="str">
        <f t="shared" si="23"/>
        <v>Beit Berl College</v>
      </c>
      <c r="E206" s="141" t="str">
        <f t="shared" si="18"/>
        <v>Israel</v>
      </c>
      <c r="F206" s="139" t="s">
        <v>701</v>
      </c>
      <c r="G206" s="139" t="s">
        <v>616</v>
      </c>
      <c r="H206" s="139" t="s">
        <v>131</v>
      </c>
      <c r="I206" s="139" t="s">
        <v>702</v>
      </c>
      <c r="J206" s="75">
        <v>43101</v>
      </c>
      <c r="K206" s="75">
        <v>43190</v>
      </c>
      <c r="L206" s="29">
        <v>2</v>
      </c>
      <c r="M206" s="124">
        <f t="shared" si="19"/>
        <v>166</v>
      </c>
      <c r="N206" s="125">
        <f t="shared" si="20"/>
        <v>332</v>
      </c>
      <c r="O206" s="26" t="str">
        <f t="shared" si="21"/>
        <v/>
      </c>
      <c r="P206" s="27">
        <f t="shared" si="22"/>
        <v>2</v>
      </c>
    </row>
    <row r="207" spans="2:16" s="27" customFormat="1" ht="36" x14ac:dyDescent="0.3">
      <c r="B207" s="139" t="s">
        <v>210</v>
      </c>
      <c r="C207" s="25" t="s">
        <v>9</v>
      </c>
      <c r="D207" s="141" t="str">
        <f t="shared" si="23"/>
        <v>Beit Berl College</v>
      </c>
      <c r="E207" s="141" t="str">
        <f t="shared" si="18"/>
        <v>Israel</v>
      </c>
      <c r="F207" s="139" t="s">
        <v>703</v>
      </c>
      <c r="G207" s="139" t="s">
        <v>616</v>
      </c>
      <c r="H207" s="139" t="s">
        <v>130</v>
      </c>
      <c r="I207" s="139" t="s">
        <v>704</v>
      </c>
      <c r="J207" s="75">
        <v>43101</v>
      </c>
      <c r="K207" s="75">
        <v>43190</v>
      </c>
      <c r="L207" s="29">
        <v>2</v>
      </c>
      <c r="M207" s="124">
        <f t="shared" si="19"/>
        <v>132</v>
      </c>
      <c r="N207" s="125">
        <f t="shared" si="20"/>
        <v>264</v>
      </c>
      <c r="O207" s="26" t="str">
        <f t="shared" si="21"/>
        <v/>
      </c>
      <c r="P207" s="27">
        <f t="shared" si="22"/>
        <v>2</v>
      </c>
    </row>
    <row r="208" spans="2:16" s="27" customFormat="1" ht="72" x14ac:dyDescent="0.3">
      <c r="B208" s="139" t="s">
        <v>160</v>
      </c>
      <c r="C208" s="25" t="s">
        <v>9</v>
      </c>
      <c r="D208" s="141" t="str">
        <f t="shared" si="23"/>
        <v>Beit Berl College</v>
      </c>
      <c r="E208" s="141" t="str">
        <f t="shared" si="18"/>
        <v>Israel</v>
      </c>
      <c r="F208" s="139" t="s">
        <v>703</v>
      </c>
      <c r="G208" s="139" t="s">
        <v>616</v>
      </c>
      <c r="H208" s="139" t="s">
        <v>130</v>
      </c>
      <c r="I208" s="139" t="s">
        <v>705</v>
      </c>
      <c r="J208" s="75">
        <v>43101</v>
      </c>
      <c r="K208" s="75">
        <v>43190</v>
      </c>
      <c r="L208" s="29">
        <v>5</v>
      </c>
      <c r="M208" s="124">
        <f t="shared" si="19"/>
        <v>132</v>
      </c>
      <c r="N208" s="125">
        <f t="shared" si="20"/>
        <v>660</v>
      </c>
      <c r="O208" s="26" t="str">
        <f t="shared" si="21"/>
        <v/>
      </c>
      <c r="P208" s="27">
        <f t="shared" si="22"/>
        <v>5</v>
      </c>
    </row>
    <row r="209" spans="2:16" s="27" customFormat="1" ht="72" x14ac:dyDescent="0.3">
      <c r="B209" s="139" t="s">
        <v>160</v>
      </c>
      <c r="C209" s="25" t="s">
        <v>9</v>
      </c>
      <c r="D209" s="141" t="str">
        <f t="shared" si="23"/>
        <v>Beit Berl College</v>
      </c>
      <c r="E209" s="141" t="str">
        <f t="shared" si="18"/>
        <v>Israel</v>
      </c>
      <c r="F209" s="139" t="s">
        <v>706</v>
      </c>
      <c r="G209" s="139" t="s">
        <v>707</v>
      </c>
      <c r="H209" s="139" t="s">
        <v>130</v>
      </c>
      <c r="I209" s="139" t="s">
        <v>708</v>
      </c>
      <c r="J209" s="75">
        <v>43101</v>
      </c>
      <c r="K209" s="75">
        <v>43190</v>
      </c>
      <c r="L209" s="29">
        <v>2</v>
      </c>
      <c r="M209" s="124">
        <f t="shared" si="19"/>
        <v>132</v>
      </c>
      <c r="N209" s="125">
        <f t="shared" si="20"/>
        <v>264</v>
      </c>
      <c r="O209" s="26" t="str">
        <f t="shared" si="21"/>
        <v/>
      </c>
      <c r="P209" s="27">
        <f t="shared" si="22"/>
        <v>2</v>
      </c>
    </row>
    <row r="210" spans="2:16" s="27" customFormat="1" ht="54" x14ac:dyDescent="0.3">
      <c r="B210" s="139" t="s">
        <v>160</v>
      </c>
      <c r="C210" s="25" t="s">
        <v>9</v>
      </c>
      <c r="D210" s="141" t="str">
        <f t="shared" si="23"/>
        <v>Beit Berl College</v>
      </c>
      <c r="E210" s="141" t="str">
        <f t="shared" si="18"/>
        <v>Israel</v>
      </c>
      <c r="F210" s="139" t="s">
        <v>709</v>
      </c>
      <c r="G210" s="139" t="s">
        <v>608</v>
      </c>
      <c r="H210" s="139" t="s">
        <v>130</v>
      </c>
      <c r="I210" s="139" t="s">
        <v>710</v>
      </c>
      <c r="J210" s="75">
        <v>43101</v>
      </c>
      <c r="K210" s="75">
        <v>43190</v>
      </c>
      <c r="L210" s="29">
        <v>5</v>
      </c>
      <c r="M210" s="124">
        <f t="shared" si="19"/>
        <v>132</v>
      </c>
      <c r="N210" s="125">
        <f t="shared" si="20"/>
        <v>660</v>
      </c>
      <c r="O210" s="26" t="str">
        <f t="shared" si="21"/>
        <v/>
      </c>
      <c r="P210" s="27">
        <f t="shared" si="22"/>
        <v>5</v>
      </c>
    </row>
    <row r="211" spans="2:16" s="27" customFormat="1" ht="162" x14ac:dyDescent="0.3">
      <c r="B211" s="139" t="s">
        <v>160</v>
      </c>
      <c r="C211" s="25" t="s">
        <v>9</v>
      </c>
      <c r="D211" s="141" t="str">
        <f t="shared" ref="D211:D281" si="59">IFERROR(IF(VLOOKUP(C211,PartnerN°Ref,2,FALSE)=0,"",VLOOKUP(C211,PartnerN°Ref,2,FALSE)),"")</f>
        <v>Beit Berl College</v>
      </c>
      <c r="E211" s="141" t="str">
        <f t="shared" ref="E211:E281" si="60">IFERROR(IF(VLOOKUP(C211,PartnerN°Ref,3,FALSE)=0,"",VLOOKUP(C211,PartnerN°Ref,3,FALSE)),"")</f>
        <v>Israel</v>
      </c>
      <c r="F211" s="139" t="s">
        <v>1528</v>
      </c>
      <c r="G211" s="139" t="s">
        <v>608</v>
      </c>
      <c r="H211" s="139" t="s">
        <v>130</v>
      </c>
      <c r="I211" s="139" t="s">
        <v>1529</v>
      </c>
      <c r="J211" s="75">
        <v>43191</v>
      </c>
      <c r="K211" s="75">
        <v>43281</v>
      </c>
      <c r="L211" s="29">
        <v>10</v>
      </c>
      <c r="M211" s="124">
        <f t="shared" ref="M211:M281" si="61">IF(O211="Error",0,IFERROR(INDEX(Rates,MATCH(E211,CountryALL,0),MATCH(H211,Category,0)),0))</f>
        <v>132</v>
      </c>
      <c r="N211" s="125">
        <f t="shared" ref="N211:N281" si="62">IF(O211="Error",0,IF(L211&gt;((K211-J211)+1),((K211-J211)+1)*M211,L211*M211))</f>
        <v>1320</v>
      </c>
      <c r="O211" s="26" t="str">
        <f t="shared" ref="O211:O281" si="63">IF(OR(COUNTBLANK(B211:L211)&gt;0,COUNTIF(WorkPackage,B211)=0,COUNTIF(PartnerN°,C211)=0,COUNTIF(CountryALL,E211)=0,COUNTIF(StaffCat,H211)=0,(K211-J211)&lt;0,ISNUMBER(L211)=FALSE,IF(ISNUMBER(L211)=TRUE,L211=INT(L211*1)/1=FALSE)),"Error","")</f>
        <v/>
      </c>
      <c r="P211" s="27">
        <f t="shared" ref="P211:P281" si="64">IF(L211&gt;(K211-J211)+1,(K211-J211)+1,L211)</f>
        <v>10</v>
      </c>
    </row>
    <row r="212" spans="2:16" s="27" customFormat="1" ht="36" x14ac:dyDescent="0.3">
      <c r="B212" s="139" t="s">
        <v>210</v>
      </c>
      <c r="C212" s="25" t="s">
        <v>9</v>
      </c>
      <c r="D212" s="141" t="str">
        <f t="shared" si="59"/>
        <v>Beit Berl College</v>
      </c>
      <c r="E212" s="141" t="str">
        <f t="shared" si="60"/>
        <v>Israel</v>
      </c>
      <c r="F212" s="139" t="s">
        <v>1530</v>
      </c>
      <c r="G212" s="139" t="s">
        <v>616</v>
      </c>
      <c r="H212" s="139" t="s">
        <v>130</v>
      </c>
      <c r="I212" s="139" t="s">
        <v>1531</v>
      </c>
      <c r="J212" s="75">
        <v>43191</v>
      </c>
      <c r="K212" s="75">
        <v>43281</v>
      </c>
      <c r="L212" s="29">
        <v>2</v>
      </c>
      <c r="M212" s="124">
        <f t="shared" si="61"/>
        <v>132</v>
      </c>
      <c r="N212" s="125">
        <f t="shared" si="62"/>
        <v>264</v>
      </c>
      <c r="O212" s="26" t="str">
        <f t="shared" si="63"/>
        <v/>
      </c>
      <c r="P212" s="27">
        <f t="shared" si="64"/>
        <v>2</v>
      </c>
    </row>
    <row r="213" spans="2:16" s="27" customFormat="1" ht="72" x14ac:dyDescent="0.3">
      <c r="B213" s="139" t="s">
        <v>160</v>
      </c>
      <c r="C213" s="25" t="s">
        <v>9</v>
      </c>
      <c r="D213" s="141" t="str">
        <f t="shared" si="59"/>
        <v>Beit Berl College</v>
      </c>
      <c r="E213" s="141" t="str">
        <f t="shared" si="60"/>
        <v>Israel</v>
      </c>
      <c r="F213" s="139" t="s">
        <v>1530</v>
      </c>
      <c r="G213" s="139" t="s">
        <v>616</v>
      </c>
      <c r="H213" s="139" t="s">
        <v>130</v>
      </c>
      <c r="I213" s="139" t="s">
        <v>1532</v>
      </c>
      <c r="J213" s="75">
        <v>43191</v>
      </c>
      <c r="K213" s="75">
        <v>43281</v>
      </c>
      <c r="L213" s="29">
        <v>5</v>
      </c>
      <c r="M213" s="124">
        <f t="shared" si="61"/>
        <v>132</v>
      </c>
      <c r="N213" s="125">
        <f t="shared" si="62"/>
        <v>660</v>
      </c>
      <c r="O213" s="26" t="str">
        <f t="shared" si="63"/>
        <v/>
      </c>
      <c r="P213" s="27">
        <f t="shared" si="64"/>
        <v>5</v>
      </c>
    </row>
    <row r="214" spans="2:16" s="27" customFormat="1" ht="36" x14ac:dyDescent="0.3">
      <c r="B214" s="139" t="s">
        <v>162</v>
      </c>
      <c r="C214" s="25" t="s">
        <v>9</v>
      </c>
      <c r="D214" s="141" t="str">
        <f t="shared" si="59"/>
        <v>Beit Berl College</v>
      </c>
      <c r="E214" s="141" t="str">
        <f t="shared" si="60"/>
        <v>Israel</v>
      </c>
      <c r="F214" s="139" t="s">
        <v>1533</v>
      </c>
      <c r="G214" s="139" t="s">
        <v>616</v>
      </c>
      <c r="H214" s="139" t="s">
        <v>131</v>
      </c>
      <c r="I214" s="139" t="s">
        <v>1534</v>
      </c>
      <c r="J214" s="75">
        <v>43191</v>
      </c>
      <c r="K214" s="75">
        <v>43281</v>
      </c>
      <c r="L214" s="29">
        <v>1</v>
      </c>
      <c r="M214" s="124">
        <f t="shared" si="61"/>
        <v>166</v>
      </c>
      <c r="N214" s="125">
        <f t="shared" si="62"/>
        <v>166</v>
      </c>
      <c r="O214" s="26" t="str">
        <f t="shared" si="63"/>
        <v/>
      </c>
      <c r="P214" s="27">
        <f t="shared" si="64"/>
        <v>1</v>
      </c>
    </row>
    <row r="215" spans="2:16" s="27" customFormat="1" ht="36" x14ac:dyDescent="0.3">
      <c r="B215" s="139" t="s">
        <v>210</v>
      </c>
      <c r="C215" s="25" t="s">
        <v>9</v>
      </c>
      <c r="D215" s="141" t="str">
        <f t="shared" si="59"/>
        <v>Beit Berl College</v>
      </c>
      <c r="E215" s="141" t="str">
        <f t="shared" si="60"/>
        <v>Israel</v>
      </c>
      <c r="F215" s="139" t="s">
        <v>1533</v>
      </c>
      <c r="G215" s="139" t="s">
        <v>616</v>
      </c>
      <c r="H215" s="139" t="s">
        <v>131</v>
      </c>
      <c r="I215" s="139" t="s">
        <v>1535</v>
      </c>
      <c r="J215" s="75">
        <v>43191</v>
      </c>
      <c r="K215" s="75">
        <v>43281</v>
      </c>
      <c r="L215" s="29">
        <v>2</v>
      </c>
      <c r="M215" s="124">
        <f t="shared" si="61"/>
        <v>166</v>
      </c>
      <c r="N215" s="125">
        <f t="shared" si="62"/>
        <v>332</v>
      </c>
      <c r="O215" s="26" t="str">
        <f t="shared" si="63"/>
        <v/>
      </c>
      <c r="P215" s="27">
        <f t="shared" si="64"/>
        <v>2</v>
      </c>
    </row>
    <row r="216" spans="2:16" s="27" customFormat="1" ht="72" x14ac:dyDescent="0.3">
      <c r="B216" s="139" t="s">
        <v>162</v>
      </c>
      <c r="C216" s="25" t="s">
        <v>9</v>
      </c>
      <c r="D216" s="141" t="str">
        <f t="shared" si="59"/>
        <v>Beit Berl College</v>
      </c>
      <c r="E216" s="141" t="str">
        <f t="shared" si="60"/>
        <v>Israel</v>
      </c>
      <c r="F216" s="139" t="s">
        <v>2058</v>
      </c>
      <c r="G216" s="139" t="s">
        <v>628</v>
      </c>
      <c r="H216" s="139" t="s">
        <v>131</v>
      </c>
      <c r="I216" s="139" t="s">
        <v>1536</v>
      </c>
      <c r="J216" s="75">
        <v>43191</v>
      </c>
      <c r="K216" s="75">
        <v>43281</v>
      </c>
      <c r="L216" s="29">
        <v>3</v>
      </c>
      <c r="M216" s="124">
        <f t="shared" si="61"/>
        <v>166</v>
      </c>
      <c r="N216" s="125">
        <f t="shared" si="62"/>
        <v>498</v>
      </c>
      <c r="O216" s="26" t="str">
        <f t="shared" si="63"/>
        <v/>
      </c>
      <c r="P216" s="27">
        <f t="shared" si="64"/>
        <v>3</v>
      </c>
    </row>
    <row r="217" spans="2:16" s="27" customFormat="1" ht="90" x14ac:dyDescent="0.3">
      <c r="B217" s="139" t="s">
        <v>162</v>
      </c>
      <c r="C217" s="25" t="s">
        <v>9</v>
      </c>
      <c r="D217" s="141" t="str">
        <f t="shared" si="59"/>
        <v>Beit Berl College</v>
      </c>
      <c r="E217" s="141" t="str">
        <f t="shared" si="60"/>
        <v>Israel</v>
      </c>
      <c r="F217" s="139" t="s">
        <v>1537</v>
      </c>
      <c r="G217" s="139" t="s">
        <v>628</v>
      </c>
      <c r="H217" s="139" t="s">
        <v>130</v>
      </c>
      <c r="I217" s="139" t="s">
        <v>1538</v>
      </c>
      <c r="J217" s="75">
        <v>43191</v>
      </c>
      <c r="K217" s="75">
        <v>43281</v>
      </c>
      <c r="L217" s="29">
        <v>3</v>
      </c>
      <c r="M217" s="124">
        <f t="shared" si="61"/>
        <v>132</v>
      </c>
      <c r="N217" s="125">
        <f t="shared" si="62"/>
        <v>396</v>
      </c>
      <c r="O217" s="26" t="str">
        <f t="shared" si="63"/>
        <v/>
      </c>
      <c r="P217" s="27">
        <f t="shared" si="64"/>
        <v>3</v>
      </c>
    </row>
    <row r="218" spans="2:16" s="27" customFormat="1" ht="36" x14ac:dyDescent="0.3">
      <c r="B218" s="139" t="s">
        <v>160</v>
      </c>
      <c r="C218" s="25" t="s">
        <v>9</v>
      </c>
      <c r="D218" s="141" t="str">
        <f t="shared" si="59"/>
        <v>Beit Berl College</v>
      </c>
      <c r="E218" s="141" t="str">
        <f t="shared" si="60"/>
        <v>Israel</v>
      </c>
      <c r="F218" s="139" t="s">
        <v>1537</v>
      </c>
      <c r="G218" s="139" t="s">
        <v>628</v>
      </c>
      <c r="H218" s="139" t="s">
        <v>130</v>
      </c>
      <c r="I218" s="139" t="s">
        <v>1539</v>
      </c>
      <c r="J218" s="75">
        <v>43191</v>
      </c>
      <c r="K218" s="75">
        <v>43281</v>
      </c>
      <c r="L218" s="29">
        <v>2</v>
      </c>
      <c r="M218" s="124">
        <f t="shared" si="61"/>
        <v>132</v>
      </c>
      <c r="N218" s="125">
        <f t="shared" si="62"/>
        <v>264</v>
      </c>
      <c r="O218" s="26" t="str">
        <f t="shared" si="63"/>
        <v/>
      </c>
      <c r="P218" s="27">
        <f t="shared" si="64"/>
        <v>2</v>
      </c>
    </row>
    <row r="219" spans="2:16" s="27" customFormat="1" ht="90" x14ac:dyDescent="0.3">
      <c r="B219" s="139" t="s">
        <v>160</v>
      </c>
      <c r="C219" s="25" t="s">
        <v>9</v>
      </c>
      <c r="D219" s="141" t="str">
        <f t="shared" si="59"/>
        <v>Beit Berl College</v>
      </c>
      <c r="E219" s="141" t="str">
        <f t="shared" si="60"/>
        <v>Israel</v>
      </c>
      <c r="F219" s="139" t="s">
        <v>1540</v>
      </c>
      <c r="G219" s="139" t="s">
        <v>694</v>
      </c>
      <c r="H219" s="139" t="s">
        <v>130</v>
      </c>
      <c r="I219" s="139" t="s">
        <v>1541</v>
      </c>
      <c r="J219" s="75">
        <v>43282</v>
      </c>
      <c r="K219" s="75">
        <v>43404</v>
      </c>
      <c r="L219" s="29">
        <v>4</v>
      </c>
      <c r="M219" s="124">
        <f t="shared" si="61"/>
        <v>132</v>
      </c>
      <c r="N219" s="125">
        <f t="shared" si="62"/>
        <v>528</v>
      </c>
      <c r="O219" s="26" t="str">
        <f t="shared" si="63"/>
        <v/>
      </c>
      <c r="P219" s="27">
        <f t="shared" si="64"/>
        <v>4</v>
      </c>
    </row>
    <row r="220" spans="2:16" s="27" customFormat="1" ht="72" x14ac:dyDescent="0.3">
      <c r="B220" s="139" t="s">
        <v>160</v>
      </c>
      <c r="C220" s="25" t="s">
        <v>9</v>
      </c>
      <c r="D220" s="141" t="str">
        <f t="shared" si="59"/>
        <v>Beit Berl College</v>
      </c>
      <c r="E220" s="141" t="str">
        <f t="shared" si="60"/>
        <v>Israel</v>
      </c>
      <c r="F220" s="139" t="s">
        <v>1542</v>
      </c>
      <c r="G220" s="139" t="s">
        <v>628</v>
      </c>
      <c r="H220" s="139" t="s">
        <v>130</v>
      </c>
      <c r="I220" s="139" t="s">
        <v>1543</v>
      </c>
      <c r="J220" s="75">
        <v>43282</v>
      </c>
      <c r="K220" s="75">
        <v>43404</v>
      </c>
      <c r="L220" s="29">
        <v>4</v>
      </c>
      <c r="M220" s="124">
        <f t="shared" si="61"/>
        <v>132</v>
      </c>
      <c r="N220" s="125">
        <f t="shared" si="62"/>
        <v>528</v>
      </c>
      <c r="O220" s="26" t="str">
        <f t="shared" si="63"/>
        <v/>
      </c>
      <c r="P220" s="27">
        <f t="shared" si="64"/>
        <v>4</v>
      </c>
    </row>
    <row r="221" spans="2:16" s="27" customFormat="1" ht="72" x14ac:dyDescent="0.3">
      <c r="B221" s="139" t="s">
        <v>162</v>
      </c>
      <c r="C221" s="25" t="s">
        <v>9</v>
      </c>
      <c r="D221" s="141" t="str">
        <f t="shared" si="59"/>
        <v>Beit Berl College</v>
      </c>
      <c r="E221" s="141" t="str">
        <f t="shared" si="60"/>
        <v>Israel</v>
      </c>
      <c r="F221" s="139" t="s">
        <v>1542</v>
      </c>
      <c r="G221" s="139" t="s">
        <v>628</v>
      </c>
      <c r="H221" s="139" t="s">
        <v>130</v>
      </c>
      <c r="I221" s="139" t="s">
        <v>1544</v>
      </c>
      <c r="J221" s="75">
        <v>43282</v>
      </c>
      <c r="K221" s="75">
        <v>43404</v>
      </c>
      <c r="L221" s="29">
        <v>2</v>
      </c>
      <c r="M221" s="124">
        <f t="shared" si="61"/>
        <v>132</v>
      </c>
      <c r="N221" s="125">
        <f t="shared" si="62"/>
        <v>264</v>
      </c>
      <c r="O221" s="26" t="str">
        <f t="shared" si="63"/>
        <v/>
      </c>
      <c r="P221" s="27">
        <f t="shared" si="64"/>
        <v>2</v>
      </c>
    </row>
    <row r="222" spans="2:16" s="27" customFormat="1" ht="54" x14ac:dyDescent="0.3">
      <c r="B222" s="139" t="s">
        <v>161</v>
      </c>
      <c r="C222" s="25" t="s">
        <v>9</v>
      </c>
      <c r="D222" s="141" t="str">
        <f t="shared" si="59"/>
        <v>Beit Berl College</v>
      </c>
      <c r="E222" s="141" t="str">
        <f t="shared" si="60"/>
        <v>Israel</v>
      </c>
      <c r="F222" s="139" t="s">
        <v>1545</v>
      </c>
      <c r="G222" s="139" t="s">
        <v>608</v>
      </c>
      <c r="H222" s="139" t="s">
        <v>130</v>
      </c>
      <c r="I222" s="139" t="s">
        <v>1546</v>
      </c>
      <c r="J222" s="75">
        <v>43282</v>
      </c>
      <c r="K222" s="75">
        <v>43404</v>
      </c>
      <c r="L222" s="29">
        <v>3</v>
      </c>
      <c r="M222" s="124">
        <f t="shared" si="61"/>
        <v>132</v>
      </c>
      <c r="N222" s="125">
        <f t="shared" si="62"/>
        <v>396</v>
      </c>
      <c r="O222" s="26" t="str">
        <f t="shared" si="63"/>
        <v/>
      </c>
      <c r="P222" s="27">
        <f t="shared" si="64"/>
        <v>3</v>
      </c>
    </row>
    <row r="223" spans="2:16" s="27" customFormat="1" ht="72" x14ac:dyDescent="0.3">
      <c r="B223" s="139" t="s">
        <v>160</v>
      </c>
      <c r="C223" s="25" t="s">
        <v>9</v>
      </c>
      <c r="D223" s="141" t="str">
        <f t="shared" si="59"/>
        <v>Beit Berl College</v>
      </c>
      <c r="E223" s="141" t="str">
        <f t="shared" si="60"/>
        <v>Israel</v>
      </c>
      <c r="F223" s="139" t="s">
        <v>1545</v>
      </c>
      <c r="G223" s="139" t="s">
        <v>608</v>
      </c>
      <c r="H223" s="139" t="s">
        <v>130</v>
      </c>
      <c r="I223" s="139" t="s">
        <v>1547</v>
      </c>
      <c r="J223" s="75">
        <v>43282</v>
      </c>
      <c r="K223" s="75">
        <v>43404</v>
      </c>
      <c r="L223" s="29">
        <v>4</v>
      </c>
      <c r="M223" s="124">
        <f t="shared" si="61"/>
        <v>132</v>
      </c>
      <c r="N223" s="125">
        <f t="shared" si="62"/>
        <v>528</v>
      </c>
      <c r="O223" s="26" t="str">
        <f t="shared" si="63"/>
        <v/>
      </c>
      <c r="P223" s="27">
        <f t="shared" si="64"/>
        <v>4</v>
      </c>
    </row>
    <row r="224" spans="2:16" s="27" customFormat="1" ht="36" x14ac:dyDescent="0.3">
      <c r="B224" s="139" t="s">
        <v>162</v>
      </c>
      <c r="C224" s="25" t="s">
        <v>9</v>
      </c>
      <c r="D224" s="141" t="str">
        <f t="shared" si="59"/>
        <v>Beit Berl College</v>
      </c>
      <c r="E224" s="141" t="str">
        <f t="shared" si="60"/>
        <v>Israel</v>
      </c>
      <c r="F224" s="139" t="s">
        <v>1545</v>
      </c>
      <c r="G224" s="139" t="s">
        <v>608</v>
      </c>
      <c r="H224" s="139" t="s">
        <v>130</v>
      </c>
      <c r="I224" s="139" t="s">
        <v>1548</v>
      </c>
      <c r="J224" s="75">
        <v>43282</v>
      </c>
      <c r="K224" s="75">
        <v>43404</v>
      </c>
      <c r="L224" s="29">
        <v>1</v>
      </c>
      <c r="M224" s="124">
        <f t="shared" si="61"/>
        <v>132</v>
      </c>
      <c r="N224" s="125">
        <f t="shared" si="62"/>
        <v>132</v>
      </c>
      <c r="O224" s="26" t="str">
        <f t="shared" si="63"/>
        <v/>
      </c>
      <c r="P224" s="27">
        <f t="shared" si="64"/>
        <v>1</v>
      </c>
    </row>
    <row r="225" spans="2:16" s="27" customFormat="1" ht="36" x14ac:dyDescent="0.3">
      <c r="B225" s="139" t="s">
        <v>161</v>
      </c>
      <c r="C225" s="25" t="s">
        <v>9</v>
      </c>
      <c r="D225" s="141" t="str">
        <f t="shared" si="59"/>
        <v>Beit Berl College</v>
      </c>
      <c r="E225" s="141" t="str">
        <f t="shared" si="60"/>
        <v>Israel</v>
      </c>
      <c r="F225" s="139" t="s">
        <v>1549</v>
      </c>
      <c r="G225" s="139" t="s">
        <v>616</v>
      </c>
      <c r="H225" s="139" t="s">
        <v>130</v>
      </c>
      <c r="I225" s="139" t="s">
        <v>1550</v>
      </c>
      <c r="J225" s="75">
        <v>43282</v>
      </c>
      <c r="K225" s="75">
        <v>43404</v>
      </c>
      <c r="L225" s="29">
        <v>6</v>
      </c>
      <c r="M225" s="124">
        <f t="shared" si="61"/>
        <v>132</v>
      </c>
      <c r="N225" s="125">
        <f t="shared" si="62"/>
        <v>792</v>
      </c>
      <c r="O225" s="26" t="str">
        <f t="shared" si="63"/>
        <v/>
      </c>
      <c r="P225" s="27">
        <f t="shared" si="64"/>
        <v>6</v>
      </c>
    </row>
    <row r="226" spans="2:16" s="27" customFormat="1" ht="36" x14ac:dyDescent="0.3">
      <c r="B226" s="139" t="s">
        <v>160</v>
      </c>
      <c r="C226" s="25" t="s">
        <v>9</v>
      </c>
      <c r="D226" s="141" t="str">
        <f t="shared" si="59"/>
        <v>Beit Berl College</v>
      </c>
      <c r="E226" s="141" t="str">
        <f t="shared" si="60"/>
        <v>Israel</v>
      </c>
      <c r="F226" s="139" t="s">
        <v>1549</v>
      </c>
      <c r="G226" s="139" t="s">
        <v>616</v>
      </c>
      <c r="H226" s="139" t="s">
        <v>130</v>
      </c>
      <c r="I226" s="139" t="s">
        <v>1551</v>
      </c>
      <c r="J226" s="75">
        <v>43282</v>
      </c>
      <c r="K226" s="75">
        <v>43404</v>
      </c>
      <c r="L226" s="29">
        <v>1</v>
      </c>
      <c r="M226" s="124">
        <f t="shared" si="61"/>
        <v>132</v>
      </c>
      <c r="N226" s="125">
        <f t="shared" si="62"/>
        <v>132</v>
      </c>
      <c r="O226" s="26" t="str">
        <f t="shared" si="63"/>
        <v/>
      </c>
      <c r="P226" s="27">
        <f t="shared" si="64"/>
        <v>1</v>
      </c>
    </row>
    <row r="227" spans="2:16" s="27" customFormat="1" ht="36" x14ac:dyDescent="0.3">
      <c r="B227" s="139" t="s">
        <v>162</v>
      </c>
      <c r="C227" s="25" t="s">
        <v>9</v>
      </c>
      <c r="D227" s="141" t="str">
        <f t="shared" si="59"/>
        <v>Beit Berl College</v>
      </c>
      <c r="E227" s="141" t="str">
        <f t="shared" si="60"/>
        <v>Israel</v>
      </c>
      <c r="F227" s="139" t="s">
        <v>1549</v>
      </c>
      <c r="G227" s="139" t="s">
        <v>616</v>
      </c>
      <c r="H227" s="139" t="s">
        <v>130</v>
      </c>
      <c r="I227" s="139" t="s">
        <v>1552</v>
      </c>
      <c r="J227" s="75">
        <v>43282</v>
      </c>
      <c r="K227" s="75">
        <v>43404</v>
      </c>
      <c r="L227" s="29">
        <v>1</v>
      </c>
      <c r="M227" s="124">
        <f t="shared" si="61"/>
        <v>132</v>
      </c>
      <c r="N227" s="125">
        <f t="shared" si="62"/>
        <v>132</v>
      </c>
      <c r="O227" s="26" t="str">
        <f t="shared" si="63"/>
        <v/>
      </c>
      <c r="P227" s="27">
        <f t="shared" si="64"/>
        <v>1</v>
      </c>
    </row>
    <row r="228" spans="2:16" s="27" customFormat="1" ht="72" x14ac:dyDescent="0.3">
      <c r="B228" s="139" t="s">
        <v>161</v>
      </c>
      <c r="C228" s="25" t="s">
        <v>9</v>
      </c>
      <c r="D228" s="141" t="str">
        <f t="shared" si="59"/>
        <v>Beit Berl College</v>
      </c>
      <c r="E228" s="141" t="str">
        <f t="shared" si="60"/>
        <v>Israel</v>
      </c>
      <c r="F228" s="139" t="s">
        <v>1553</v>
      </c>
      <c r="G228" s="139" t="s">
        <v>616</v>
      </c>
      <c r="H228" s="139" t="s">
        <v>131</v>
      </c>
      <c r="I228" s="139" t="s">
        <v>1554</v>
      </c>
      <c r="J228" s="75">
        <v>43282</v>
      </c>
      <c r="K228" s="75">
        <v>43343</v>
      </c>
      <c r="L228" s="29">
        <v>2</v>
      </c>
      <c r="M228" s="124">
        <f t="shared" si="61"/>
        <v>166</v>
      </c>
      <c r="N228" s="125">
        <f t="shared" si="62"/>
        <v>332</v>
      </c>
      <c r="O228" s="26" t="str">
        <f t="shared" si="63"/>
        <v/>
      </c>
      <c r="P228" s="27">
        <f t="shared" si="64"/>
        <v>2</v>
      </c>
    </row>
    <row r="229" spans="2:16" s="27" customFormat="1" ht="36" x14ac:dyDescent="0.3">
      <c r="B229" s="139" t="s">
        <v>160</v>
      </c>
      <c r="C229" s="25" t="s">
        <v>9</v>
      </c>
      <c r="D229" s="141" t="str">
        <f t="shared" si="59"/>
        <v>Beit Berl College</v>
      </c>
      <c r="E229" s="141" t="str">
        <f t="shared" si="60"/>
        <v>Israel</v>
      </c>
      <c r="F229" s="139" t="s">
        <v>1553</v>
      </c>
      <c r="G229" s="139" t="s">
        <v>616</v>
      </c>
      <c r="H229" s="139" t="s">
        <v>131</v>
      </c>
      <c r="I229" s="139" t="s">
        <v>1555</v>
      </c>
      <c r="J229" s="75">
        <v>43282</v>
      </c>
      <c r="K229" s="75">
        <v>43343</v>
      </c>
      <c r="L229" s="29">
        <v>2</v>
      </c>
      <c r="M229" s="124">
        <f t="shared" si="61"/>
        <v>166</v>
      </c>
      <c r="N229" s="125">
        <f t="shared" si="62"/>
        <v>332</v>
      </c>
      <c r="O229" s="26" t="str">
        <f t="shared" si="63"/>
        <v/>
      </c>
      <c r="P229" s="27">
        <f t="shared" si="64"/>
        <v>2</v>
      </c>
    </row>
    <row r="230" spans="2:16" s="27" customFormat="1" ht="90" x14ac:dyDescent="0.3">
      <c r="B230" s="139" t="s">
        <v>161</v>
      </c>
      <c r="C230" s="25" t="s">
        <v>9</v>
      </c>
      <c r="D230" s="141" t="str">
        <f t="shared" si="59"/>
        <v>Beit Berl College</v>
      </c>
      <c r="E230" s="141" t="str">
        <f t="shared" si="60"/>
        <v>Israel</v>
      </c>
      <c r="F230" s="139" t="s">
        <v>1556</v>
      </c>
      <c r="G230" s="139" t="s">
        <v>628</v>
      </c>
      <c r="H230" s="139" t="s">
        <v>131</v>
      </c>
      <c r="I230" s="139" t="s">
        <v>1557</v>
      </c>
      <c r="J230" s="75">
        <v>43282</v>
      </c>
      <c r="K230" s="75">
        <v>43343</v>
      </c>
      <c r="L230" s="29">
        <v>3</v>
      </c>
      <c r="M230" s="124">
        <f t="shared" si="61"/>
        <v>166</v>
      </c>
      <c r="N230" s="125">
        <f t="shared" si="62"/>
        <v>498</v>
      </c>
      <c r="O230" s="26" t="str">
        <f t="shared" si="63"/>
        <v/>
      </c>
      <c r="P230" s="27">
        <f t="shared" si="64"/>
        <v>3</v>
      </c>
    </row>
    <row r="231" spans="2:16" s="27" customFormat="1" ht="36" x14ac:dyDescent="0.3">
      <c r="B231" s="139" t="s">
        <v>160</v>
      </c>
      <c r="C231" s="25" t="s">
        <v>9</v>
      </c>
      <c r="D231" s="141" t="str">
        <f t="shared" si="59"/>
        <v>Beit Berl College</v>
      </c>
      <c r="E231" s="141" t="str">
        <f t="shared" si="60"/>
        <v>Israel</v>
      </c>
      <c r="F231" s="139" t="s">
        <v>1556</v>
      </c>
      <c r="G231" s="139" t="s">
        <v>628</v>
      </c>
      <c r="H231" s="139" t="s">
        <v>131</v>
      </c>
      <c r="I231" s="139" t="s">
        <v>1558</v>
      </c>
      <c r="J231" s="75">
        <v>43282</v>
      </c>
      <c r="K231" s="75">
        <v>43343</v>
      </c>
      <c r="L231" s="29">
        <v>2</v>
      </c>
      <c r="M231" s="124">
        <f t="shared" si="61"/>
        <v>166</v>
      </c>
      <c r="N231" s="125">
        <f t="shared" si="62"/>
        <v>332</v>
      </c>
      <c r="O231" s="26" t="str">
        <f t="shared" si="63"/>
        <v/>
      </c>
      <c r="P231" s="27">
        <f t="shared" si="64"/>
        <v>2</v>
      </c>
    </row>
    <row r="232" spans="2:16" s="27" customFormat="1" ht="126" x14ac:dyDescent="0.3">
      <c r="B232" s="139" t="s">
        <v>160</v>
      </c>
      <c r="C232" s="25" t="s">
        <v>9</v>
      </c>
      <c r="D232" s="141" t="str">
        <f t="shared" si="59"/>
        <v>Beit Berl College</v>
      </c>
      <c r="E232" s="141" t="str">
        <f t="shared" si="60"/>
        <v>Israel</v>
      </c>
      <c r="F232" s="139" t="s">
        <v>1559</v>
      </c>
      <c r="G232" s="139" t="s">
        <v>892</v>
      </c>
      <c r="H232" s="139" t="s">
        <v>130</v>
      </c>
      <c r="I232" s="139" t="s">
        <v>1560</v>
      </c>
      <c r="J232" s="75">
        <v>43282</v>
      </c>
      <c r="K232" s="75">
        <v>43343</v>
      </c>
      <c r="L232" s="29">
        <v>4</v>
      </c>
      <c r="M232" s="124">
        <f t="shared" si="61"/>
        <v>132</v>
      </c>
      <c r="N232" s="125">
        <f t="shared" si="62"/>
        <v>528</v>
      </c>
      <c r="O232" s="26" t="str">
        <f t="shared" si="63"/>
        <v/>
      </c>
      <c r="P232" s="27">
        <f t="shared" si="64"/>
        <v>4</v>
      </c>
    </row>
    <row r="233" spans="2:16" s="27" customFormat="1" ht="54" x14ac:dyDescent="0.3">
      <c r="B233" s="139" t="s">
        <v>160</v>
      </c>
      <c r="C233" s="25" t="s">
        <v>9</v>
      </c>
      <c r="D233" s="141" t="str">
        <f t="shared" si="59"/>
        <v>Beit Berl College</v>
      </c>
      <c r="E233" s="141" t="str">
        <f t="shared" si="60"/>
        <v>Israel</v>
      </c>
      <c r="F233" s="139" t="s">
        <v>1561</v>
      </c>
      <c r="G233" s="139" t="s">
        <v>677</v>
      </c>
      <c r="H233" s="139" t="s">
        <v>130</v>
      </c>
      <c r="I233" s="139" t="s">
        <v>1562</v>
      </c>
      <c r="J233" s="75">
        <v>43282</v>
      </c>
      <c r="K233" s="75">
        <v>43404</v>
      </c>
      <c r="L233" s="29">
        <v>4</v>
      </c>
      <c r="M233" s="124">
        <f t="shared" si="61"/>
        <v>132</v>
      </c>
      <c r="N233" s="125">
        <f t="shared" si="62"/>
        <v>528</v>
      </c>
      <c r="O233" s="26" t="str">
        <f t="shared" si="63"/>
        <v/>
      </c>
      <c r="P233" s="27">
        <f t="shared" si="64"/>
        <v>4</v>
      </c>
    </row>
    <row r="234" spans="2:16" s="27" customFormat="1" ht="72" x14ac:dyDescent="0.3">
      <c r="B234" s="139" t="s">
        <v>162</v>
      </c>
      <c r="C234" s="25" t="s">
        <v>9</v>
      </c>
      <c r="D234" s="141" t="str">
        <f t="shared" si="59"/>
        <v>Beit Berl College</v>
      </c>
      <c r="E234" s="141" t="str">
        <f t="shared" si="60"/>
        <v>Israel</v>
      </c>
      <c r="F234" s="139" t="s">
        <v>1563</v>
      </c>
      <c r="G234" s="139" t="s">
        <v>628</v>
      </c>
      <c r="H234" s="139" t="s">
        <v>131</v>
      </c>
      <c r="I234" s="139" t="s">
        <v>1564</v>
      </c>
      <c r="J234" s="75">
        <v>43405</v>
      </c>
      <c r="K234" s="75">
        <v>43496</v>
      </c>
      <c r="L234" s="29">
        <v>3</v>
      </c>
      <c r="M234" s="124">
        <f t="shared" si="61"/>
        <v>166</v>
      </c>
      <c r="N234" s="125">
        <f t="shared" si="62"/>
        <v>498</v>
      </c>
      <c r="O234" s="26" t="str">
        <f t="shared" si="63"/>
        <v/>
      </c>
      <c r="P234" s="27">
        <f t="shared" si="64"/>
        <v>3</v>
      </c>
    </row>
    <row r="235" spans="2:16" s="27" customFormat="1" ht="108" x14ac:dyDescent="0.3">
      <c r="B235" s="139" t="s">
        <v>162</v>
      </c>
      <c r="C235" s="25" t="s">
        <v>9</v>
      </c>
      <c r="D235" s="141" t="str">
        <f t="shared" si="59"/>
        <v>Beit Berl College</v>
      </c>
      <c r="E235" s="141" t="str">
        <f t="shared" si="60"/>
        <v>Israel</v>
      </c>
      <c r="F235" s="139" t="s">
        <v>1565</v>
      </c>
      <c r="G235" s="139" t="s">
        <v>628</v>
      </c>
      <c r="H235" s="139" t="s">
        <v>130</v>
      </c>
      <c r="I235" s="139" t="s">
        <v>1566</v>
      </c>
      <c r="J235" s="75">
        <v>43405</v>
      </c>
      <c r="K235" s="75">
        <v>43496</v>
      </c>
      <c r="L235" s="29">
        <v>2</v>
      </c>
      <c r="M235" s="124">
        <f t="shared" si="61"/>
        <v>132</v>
      </c>
      <c r="N235" s="125">
        <f t="shared" si="62"/>
        <v>264</v>
      </c>
      <c r="O235" s="26" t="str">
        <f t="shared" si="63"/>
        <v/>
      </c>
      <c r="P235" s="27">
        <f t="shared" si="64"/>
        <v>2</v>
      </c>
    </row>
    <row r="236" spans="2:16" s="27" customFormat="1" ht="72" x14ac:dyDescent="0.3">
      <c r="B236" s="139" t="s">
        <v>162</v>
      </c>
      <c r="C236" s="25" t="s">
        <v>9</v>
      </c>
      <c r="D236" s="141" t="str">
        <f t="shared" si="59"/>
        <v>Beit Berl College</v>
      </c>
      <c r="E236" s="141" t="str">
        <f t="shared" si="60"/>
        <v>Israel</v>
      </c>
      <c r="F236" s="139" t="s">
        <v>1567</v>
      </c>
      <c r="G236" s="139" t="s">
        <v>616</v>
      </c>
      <c r="H236" s="139" t="s">
        <v>131</v>
      </c>
      <c r="I236" s="139" t="s">
        <v>1568</v>
      </c>
      <c r="J236" s="75">
        <v>43405</v>
      </c>
      <c r="K236" s="75">
        <v>43496</v>
      </c>
      <c r="L236" s="29">
        <v>3</v>
      </c>
      <c r="M236" s="124">
        <f t="shared" si="61"/>
        <v>166</v>
      </c>
      <c r="N236" s="125">
        <f t="shared" si="62"/>
        <v>498</v>
      </c>
      <c r="O236" s="26" t="str">
        <f t="shared" si="63"/>
        <v/>
      </c>
      <c r="P236" s="27">
        <f t="shared" si="64"/>
        <v>3</v>
      </c>
    </row>
    <row r="237" spans="2:16" s="27" customFormat="1" ht="54" x14ac:dyDescent="0.3">
      <c r="B237" s="139" t="s">
        <v>162</v>
      </c>
      <c r="C237" s="25" t="s">
        <v>9</v>
      </c>
      <c r="D237" s="141" t="str">
        <f t="shared" si="59"/>
        <v>Beit Berl College</v>
      </c>
      <c r="E237" s="141" t="str">
        <f t="shared" si="60"/>
        <v>Israel</v>
      </c>
      <c r="F237" s="139" t="s">
        <v>1569</v>
      </c>
      <c r="G237" s="139" t="s">
        <v>616</v>
      </c>
      <c r="H237" s="139" t="s">
        <v>130</v>
      </c>
      <c r="I237" s="139" t="s">
        <v>1570</v>
      </c>
      <c r="J237" s="75">
        <v>43405</v>
      </c>
      <c r="K237" s="75">
        <v>43496</v>
      </c>
      <c r="L237" s="29">
        <v>1</v>
      </c>
      <c r="M237" s="124">
        <f t="shared" si="61"/>
        <v>132</v>
      </c>
      <c r="N237" s="125">
        <f t="shared" si="62"/>
        <v>132</v>
      </c>
      <c r="O237" s="26" t="str">
        <f t="shared" si="63"/>
        <v/>
      </c>
      <c r="P237" s="27">
        <f t="shared" si="64"/>
        <v>1</v>
      </c>
    </row>
    <row r="238" spans="2:16" s="27" customFormat="1" ht="54" x14ac:dyDescent="0.3">
      <c r="B238" s="139" t="s">
        <v>160</v>
      </c>
      <c r="C238" s="25" t="s">
        <v>9</v>
      </c>
      <c r="D238" s="141" t="str">
        <f t="shared" si="59"/>
        <v>Beit Berl College</v>
      </c>
      <c r="E238" s="141" t="str">
        <f t="shared" si="60"/>
        <v>Israel</v>
      </c>
      <c r="F238" s="139" t="s">
        <v>1569</v>
      </c>
      <c r="G238" s="139" t="s">
        <v>616</v>
      </c>
      <c r="H238" s="139" t="s">
        <v>130</v>
      </c>
      <c r="I238" s="139" t="s">
        <v>1571</v>
      </c>
      <c r="J238" s="75">
        <v>43405</v>
      </c>
      <c r="K238" s="75">
        <v>43496</v>
      </c>
      <c r="L238" s="29">
        <v>1</v>
      </c>
      <c r="M238" s="124">
        <f t="shared" si="61"/>
        <v>132</v>
      </c>
      <c r="N238" s="125">
        <f t="shared" si="62"/>
        <v>132</v>
      </c>
      <c r="O238" s="26" t="str">
        <f t="shared" si="63"/>
        <v/>
      </c>
      <c r="P238" s="27">
        <f t="shared" si="64"/>
        <v>1</v>
      </c>
    </row>
    <row r="239" spans="2:16" s="27" customFormat="1" ht="54" x14ac:dyDescent="0.3">
      <c r="B239" s="139" t="s">
        <v>160</v>
      </c>
      <c r="C239" s="25" t="s">
        <v>9</v>
      </c>
      <c r="D239" s="141" t="str">
        <f t="shared" si="59"/>
        <v>Beit Berl College</v>
      </c>
      <c r="E239" s="141" t="str">
        <f t="shared" si="60"/>
        <v>Israel</v>
      </c>
      <c r="F239" s="139" t="s">
        <v>1572</v>
      </c>
      <c r="G239" s="139" t="s">
        <v>1573</v>
      </c>
      <c r="H239" s="139" t="s">
        <v>130</v>
      </c>
      <c r="I239" s="139" t="s">
        <v>1574</v>
      </c>
      <c r="J239" s="75">
        <v>43405</v>
      </c>
      <c r="K239" s="75">
        <v>43496</v>
      </c>
      <c r="L239" s="29">
        <v>2</v>
      </c>
      <c r="M239" s="124">
        <f t="shared" si="61"/>
        <v>132</v>
      </c>
      <c r="N239" s="125">
        <f t="shared" si="62"/>
        <v>264</v>
      </c>
      <c r="O239" s="26" t="str">
        <f t="shared" si="63"/>
        <v/>
      </c>
      <c r="P239" s="27">
        <f t="shared" si="64"/>
        <v>2</v>
      </c>
    </row>
    <row r="240" spans="2:16" s="27" customFormat="1" ht="54" x14ac:dyDescent="0.3">
      <c r="B240" s="139" t="s">
        <v>160</v>
      </c>
      <c r="C240" s="25" t="s">
        <v>9</v>
      </c>
      <c r="D240" s="141" t="str">
        <f t="shared" si="59"/>
        <v>Beit Berl College</v>
      </c>
      <c r="E240" s="141" t="str">
        <f t="shared" si="60"/>
        <v>Israel</v>
      </c>
      <c r="F240" s="139" t="s">
        <v>1575</v>
      </c>
      <c r="G240" s="139" t="s">
        <v>694</v>
      </c>
      <c r="H240" s="139" t="s">
        <v>130</v>
      </c>
      <c r="I240" s="139" t="s">
        <v>1576</v>
      </c>
      <c r="J240" s="75">
        <v>43405</v>
      </c>
      <c r="K240" s="75">
        <v>43496</v>
      </c>
      <c r="L240" s="29">
        <v>3</v>
      </c>
      <c r="M240" s="124">
        <f t="shared" si="61"/>
        <v>132</v>
      </c>
      <c r="N240" s="125">
        <f t="shared" si="62"/>
        <v>396</v>
      </c>
      <c r="O240" s="26" t="str">
        <f t="shared" si="63"/>
        <v/>
      </c>
      <c r="P240" s="27">
        <f t="shared" si="64"/>
        <v>3</v>
      </c>
    </row>
    <row r="241" spans="2:16" s="27" customFormat="1" ht="90" x14ac:dyDescent="0.3">
      <c r="B241" s="139" t="s">
        <v>160</v>
      </c>
      <c r="C241" s="25" t="s">
        <v>9</v>
      </c>
      <c r="D241" s="141" t="str">
        <f t="shared" si="59"/>
        <v>Beit Berl College</v>
      </c>
      <c r="E241" s="141" t="str">
        <f t="shared" si="60"/>
        <v>Israel</v>
      </c>
      <c r="F241" s="139" t="s">
        <v>1577</v>
      </c>
      <c r="G241" s="139" t="s">
        <v>608</v>
      </c>
      <c r="H241" s="139" t="s">
        <v>130</v>
      </c>
      <c r="I241" s="139" t="s">
        <v>1578</v>
      </c>
      <c r="J241" s="75">
        <v>43405</v>
      </c>
      <c r="K241" s="75">
        <v>43496</v>
      </c>
      <c r="L241" s="29">
        <v>4</v>
      </c>
      <c r="M241" s="124">
        <f t="shared" si="61"/>
        <v>132</v>
      </c>
      <c r="N241" s="125">
        <f t="shared" si="62"/>
        <v>528</v>
      </c>
      <c r="O241" s="26" t="str">
        <f t="shared" si="63"/>
        <v/>
      </c>
      <c r="P241" s="27">
        <f t="shared" si="64"/>
        <v>4</v>
      </c>
    </row>
    <row r="242" spans="2:16" s="27" customFormat="1" ht="36" x14ac:dyDescent="0.3">
      <c r="B242" s="139" t="s">
        <v>160</v>
      </c>
      <c r="C242" s="25" t="s">
        <v>9</v>
      </c>
      <c r="D242" s="141" t="str">
        <f t="shared" si="59"/>
        <v>Beit Berl College</v>
      </c>
      <c r="E242" s="141" t="str">
        <f t="shared" si="60"/>
        <v>Israel</v>
      </c>
      <c r="F242" s="139" t="s">
        <v>1579</v>
      </c>
      <c r="G242" s="139" t="s">
        <v>1580</v>
      </c>
      <c r="H242" s="139" t="s">
        <v>208</v>
      </c>
      <c r="I242" s="139" t="s">
        <v>1581</v>
      </c>
      <c r="J242" s="75">
        <v>43191</v>
      </c>
      <c r="K242" s="75">
        <v>43496</v>
      </c>
      <c r="L242" s="29">
        <v>3</v>
      </c>
      <c r="M242" s="124">
        <f t="shared" si="61"/>
        <v>92</v>
      </c>
      <c r="N242" s="125">
        <f t="shared" si="62"/>
        <v>276</v>
      </c>
      <c r="O242" s="26" t="str">
        <f t="shared" si="63"/>
        <v/>
      </c>
      <c r="P242" s="27">
        <f t="shared" si="64"/>
        <v>3</v>
      </c>
    </row>
    <row r="243" spans="2:16" s="27" customFormat="1" ht="72" x14ac:dyDescent="0.3">
      <c r="B243" s="139" t="s">
        <v>162</v>
      </c>
      <c r="C243" s="25" t="s">
        <v>9</v>
      </c>
      <c r="D243" s="141" t="str">
        <f t="shared" si="59"/>
        <v>Beit Berl College</v>
      </c>
      <c r="E243" s="141" t="str">
        <f t="shared" si="60"/>
        <v>Israel</v>
      </c>
      <c r="F243" s="139" t="s">
        <v>1579</v>
      </c>
      <c r="G243" s="139" t="s">
        <v>1580</v>
      </c>
      <c r="H243" s="139" t="s">
        <v>208</v>
      </c>
      <c r="I243" s="139" t="s">
        <v>1582</v>
      </c>
      <c r="J243" s="75">
        <v>43191</v>
      </c>
      <c r="K243" s="75">
        <v>43496</v>
      </c>
      <c r="L243" s="29">
        <v>6</v>
      </c>
      <c r="M243" s="124">
        <f t="shared" si="61"/>
        <v>92</v>
      </c>
      <c r="N243" s="125">
        <f t="shared" si="62"/>
        <v>552</v>
      </c>
      <c r="O243" s="26" t="str">
        <f t="shared" si="63"/>
        <v/>
      </c>
      <c r="P243" s="27">
        <f t="shared" si="64"/>
        <v>6</v>
      </c>
    </row>
    <row r="244" spans="2:16" s="27" customFormat="1" ht="72" x14ac:dyDescent="0.3">
      <c r="B244" s="139" t="s">
        <v>160</v>
      </c>
      <c r="C244" s="25" t="s">
        <v>9</v>
      </c>
      <c r="D244" s="141" t="str">
        <f t="shared" si="59"/>
        <v>Beit Berl College</v>
      </c>
      <c r="E244" s="141" t="str">
        <f t="shared" si="60"/>
        <v>Israel</v>
      </c>
      <c r="F244" s="139" t="s">
        <v>1583</v>
      </c>
      <c r="G244" s="139" t="s">
        <v>694</v>
      </c>
      <c r="H244" s="139" t="s">
        <v>130</v>
      </c>
      <c r="I244" s="139" t="s">
        <v>1584</v>
      </c>
      <c r="J244" s="75">
        <v>43497</v>
      </c>
      <c r="K244" s="75">
        <v>43555</v>
      </c>
      <c r="L244" s="29">
        <v>2</v>
      </c>
      <c r="M244" s="124">
        <f t="shared" si="61"/>
        <v>132</v>
      </c>
      <c r="N244" s="125">
        <f t="shared" si="62"/>
        <v>264</v>
      </c>
      <c r="O244" s="26" t="str">
        <f t="shared" si="63"/>
        <v/>
      </c>
      <c r="P244" s="27">
        <f t="shared" si="64"/>
        <v>2</v>
      </c>
    </row>
    <row r="245" spans="2:16" s="27" customFormat="1" ht="72" x14ac:dyDescent="0.3">
      <c r="B245" s="139" t="s">
        <v>162</v>
      </c>
      <c r="C245" s="25" t="s">
        <v>9</v>
      </c>
      <c r="D245" s="141" t="str">
        <f t="shared" si="59"/>
        <v>Beit Berl College</v>
      </c>
      <c r="E245" s="141" t="str">
        <f t="shared" si="60"/>
        <v>Israel</v>
      </c>
      <c r="F245" s="139" t="s">
        <v>1585</v>
      </c>
      <c r="G245" s="139" t="s">
        <v>628</v>
      </c>
      <c r="H245" s="139" t="s">
        <v>131</v>
      </c>
      <c r="I245" s="139" t="s">
        <v>1586</v>
      </c>
      <c r="J245" s="75">
        <v>43497</v>
      </c>
      <c r="K245" s="75">
        <v>43555</v>
      </c>
      <c r="L245" s="29">
        <v>2</v>
      </c>
      <c r="M245" s="124">
        <f t="shared" si="61"/>
        <v>166</v>
      </c>
      <c r="N245" s="125">
        <f t="shared" si="62"/>
        <v>332</v>
      </c>
      <c r="O245" s="26" t="str">
        <f t="shared" si="63"/>
        <v/>
      </c>
      <c r="P245" s="27">
        <f t="shared" si="64"/>
        <v>2</v>
      </c>
    </row>
    <row r="246" spans="2:16" s="27" customFormat="1" ht="72" x14ac:dyDescent="0.3">
      <c r="B246" s="139" t="s">
        <v>160</v>
      </c>
      <c r="C246" s="25" t="s">
        <v>9</v>
      </c>
      <c r="D246" s="141" t="str">
        <f t="shared" si="59"/>
        <v>Beit Berl College</v>
      </c>
      <c r="E246" s="141" t="str">
        <f t="shared" si="60"/>
        <v>Israel</v>
      </c>
      <c r="F246" s="139" t="s">
        <v>1587</v>
      </c>
      <c r="G246" s="139" t="s">
        <v>628</v>
      </c>
      <c r="H246" s="139" t="s">
        <v>130</v>
      </c>
      <c r="I246" s="139" t="s">
        <v>1588</v>
      </c>
      <c r="J246" s="75">
        <v>43497</v>
      </c>
      <c r="K246" s="75">
        <v>43555</v>
      </c>
      <c r="L246" s="29">
        <v>4</v>
      </c>
      <c r="M246" s="124">
        <f t="shared" si="61"/>
        <v>132</v>
      </c>
      <c r="N246" s="125">
        <f t="shared" si="62"/>
        <v>528</v>
      </c>
      <c r="O246" s="26" t="str">
        <f t="shared" si="63"/>
        <v/>
      </c>
      <c r="P246" s="27">
        <f t="shared" si="64"/>
        <v>4</v>
      </c>
    </row>
    <row r="247" spans="2:16" s="27" customFormat="1" ht="54" x14ac:dyDescent="0.3">
      <c r="B247" s="139" t="s">
        <v>162</v>
      </c>
      <c r="C247" s="25" t="s">
        <v>9</v>
      </c>
      <c r="D247" s="141" t="str">
        <f t="shared" si="59"/>
        <v>Beit Berl College</v>
      </c>
      <c r="E247" s="141" t="str">
        <f t="shared" si="60"/>
        <v>Israel</v>
      </c>
      <c r="F247" s="139" t="s">
        <v>1589</v>
      </c>
      <c r="G247" s="139" t="s">
        <v>616</v>
      </c>
      <c r="H247" s="139" t="s">
        <v>131</v>
      </c>
      <c r="I247" s="139" t="s">
        <v>1590</v>
      </c>
      <c r="J247" s="75">
        <v>43497</v>
      </c>
      <c r="K247" s="75">
        <v>43555</v>
      </c>
      <c r="L247" s="29">
        <v>2</v>
      </c>
      <c r="M247" s="124">
        <f t="shared" si="61"/>
        <v>166</v>
      </c>
      <c r="N247" s="125">
        <f t="shared" si="62"/>
        <v>332</v>
      </c>
      <c r="O247" s="26" t="str">
        <f t="shared" si="63"/>
        <v/>
      </c>
      <c r="P247" s="27">
        <f t="shared" si="64"/>
        <v>2</v>
      </c>
    </row>
    <row r="248" spans="2:16" s="27" customFormat="1" ht="72" x14ac:dyDescent="0.3">
      <c r="B248" s="139" t="s">
        <v>160</v>
      </c>
      <c r="C248" s="25" t="s">
        <v>9</v>
      </c>
      <c r="D248" s="141" t="str">
        <f t="shared" si="59"/>
        <v>Beit Berl College</v>
      </c>
      <c r="E248" s="141" t="str">
        <f t="shared" si="60"/>
        <v>Israel</v>
      </c>
      <c r="F248" s="139" t="s">
        <v>1591</v>
      </c>
      <c r="G248" s="139" t="s">
        <v>616</v>
      </c>
      <c r="H248" s="139" t="s">
        <v>130</v>
      </c>
      <c r="I248" s="139" t="s">
        <v>1592</v>
      </c>
      <c r="J248" s="75">
        <v>43497</v>
      </c>
      <c r="K248" s="75">
        <v>43555</v>
      </c>
      <c r="L248" s="29">
        <v>4</v>
      </c>
      <c r="M248" s="124">
        <f t="shared" si="61"/>
        <v>132</v>
      </c>
      <c r="N248" s="125">
        <f t="shared" si="62"/>
        <v>528</v>
      </c>
      <c r="O248" s="26" t="str">
        <f t="shared" si="63"/>
        <v/>
      </c>
      <c r="P248" s="27">
        <f t="shared" si="64"/>
        <v>4</v>
      </c>
    </row>
    <row r="249" spans="2:16" s="27" customFormat="1" ht="36" x14ac:dyDescent="0.3">
      <c r="B249" s="139" t="s">
        <v>162</v>
      </c>
      <c r="C249" s="25" t="s">
        <v>9</v>
      </c>
      <c r="D249" s="141" t="str">
        <f t="shared" si="59"/>
        <v>Beit Berl College</v>
      </c>
      <c r="E249" s="141" t="str">
        <f t="shared" si="60"/>
        <v>Israel</v>
      </c>
      <c r="F249" s="139" t="s">
        <v>1591</v>
      </c>
      <c r="G249" s="139" t="s">
        <v>616</v>
      </c>
      <c r="H249" s="139" t="s">
        <v>130</v>
      </c>
      <c r="I249" s="139" t="s">
        <v>1593</v>
      </c>
      <c r="J249" s="75">
        <v>43497</v>
      </c>
      <c r="K249" s="75">
        <v>43555</v>
      </c>
      <c r="L249" s="29">
        <v>1</v>
      </c>
      <c r="M249" s="124">
        <f t="shared" si="61"/>
        <v>132</v>
      </c>
      <c r="N249" s="125">
        <f t="shared" si="62"/>
        <v>132</v>
      </c>
      <c r="O249" s="26" t="str">
        <f t="shared" si="63"/>
        <v/>
      </c>
      <c r="P249" s="27">
        <f t="shared" si="64"/>
        <v>1</v>
      </c>
    </row>
    <row r="250" spans="2:16" s="27" customFormat="1" ht="36" x14ac:dyDescent="0.3">
      <c r="B250" s="139" t="s">
        <v>162</v>
      </c>
      <c r="C250" s="25" t="s">
        <v>9</v>
      </c>
      <c r="D250" s="141" t="str">
        <f t="shared" si="59"/>
        <v>Beit Berl College</v>
      </c>
      <c r="E250" s="141" t="str">
        <f t="shared" si="60"/>
        <v>Israel</v>
      </c>
      <c r="F250" s="139" t="s">
        <v>1594</v>
      </c>
      <c r="G250" s="139" t="s">
        <v>1573</v>
      </c>
      <c r="H250" s="139" t="s">
        <v>130</v>
      </c>
      <c r="I250" s="139" t="s">
        <v>1595</v>
      </c>
      <c r="J250" s="75">
        <v>43497</v>
      </c>
      <c r="K250" s="75">
        <v>43555</v>
      </c>
      <c r="L250" s="29">
        <v>1</v>
      </c>
      <c r="M250" s="124">
        <f t="shared" si="61"/>
        <v>132</v>
      </c>
      <c r="N250" s="125">
        <f t="shared" si="62"/>
        <v>132</v>
      </c>
      <c r="O250" s="26" t="str">
        <f t="shared" si="63"/>
        <v/>
      </c>
      <c r="P250" s="27">
        <f t="shared" si="64"/>
        <v>1</v>
      </c>
    </row>
    <row r="251" spans="2:16" s="27" customFormat="1" ht="36" x14ac:dyDescent="0.3">
      <c r="B251" s="139" t="s">
        <v>160</v>
      </c>
      <c r="C251" s="25" t="s">
        <v>9</v>
      </c>
      <c r="D251" s="141" t="str">
        <f t="shared" si="59"/>
        <v>Beit Berl College</v>
      </c>
      <c r="E251" s="141" t="str">
        <f t="shared" si="60"/>
        <v>Israel</v>
      </c>
      <c r="F251" s="139" t="s">
        <v>1594</v>
      </c>
      <c r="G251" s="139" t="s">
        <v>1573</v>
      </c>
      <c r="H251" s="139" t="s">
        <v>130</v>
      </c>
      <c r="I251" s="139" t="s">
        <v>1596</v>
      </c>
      <c r="J251" s="75">
        <v>43497</v>
      </c>
      <c r="K251" s="75">
        <v>43555</v>
      </c>
      <c r="L251" s="29">
        <v>2</v>
      </c>
      <c r="M251" s="124">
        <f t="shared" si="61"/>
        <v>132</v>
      </c>
      <c r="N251" s="125">
        <f t="shared" si="62"/>
        <v>264</v>
      </c>
      <c r="O251" s="26" t="str">
        <f t="shared" si="63"/>
        <v/>
      </c>
      <c r="P251" s="27">
        <f t="shared" si="64"/>
        <v>2</v>
      </c>
    </row>
    <row r="252" spans="2:16" s="27" customFormat="1" ht="72" x14ac:dyDescent="0.3">
      <c r="B252" s="139" t="s">
        <v>160</v>
      </c>
      <c r="C252" s="25" t="s">
        <v>9</v>
      </c>
      <c r="D252" s="141" t="str">
        <f t="shared" si="59"/>
        <v>Beit Berl College</v>
      </c>
      <c r="E252" s="141" t="str">
        <f t="shared" si="60"/>
        <v>Israel</v>
      </c>
      <c r="F252" s="139" t="s">
        <v>1597</v>
      </c>
      <c r="G252" s="139" t="s">
        <v>634</v>
      </c>
      <c r="H252" s="139" t="s">
        <v>130</v>
      </c>
      <c r="I252" s="139" t="s">
        <v>1598</v>
      </c>
      <c r="J252" s="75">
        <v>43497</v>
      </c>
      <c r="K252" s="75">
        <v>43555</v>
      </c>
      <c r="L252" s="29">
        <v>3</v>
      </c>
      <c r="M252" s="124">
        <f t="shared" si="61"/>
        <v>132</v>
      </c>
      <c r="N252" s="125">
        <f t="shared" si="62"/>
        <v>396</v>
      </c>
      <c r="O252" s="26" t="str">
        <f t="shared" si="63"/>
        <v/>
      </c>
      <c r="P252" s="27">
        <f t="shared" si="64"/>
        <v>3</v>
      </c>
    </row>
    <row r="253" spans="2:16" s="27" customFormat="1" ht="90" x14ac:dyDescent="0.3">
      <c r="B253" s="139" t="s">
        <v>160</v>
      </c>
      <c r="C253" s="25" t="s">
        <v>9</v>
      </c>
      <c r="D253" s="141" t="str">
        <f t="shared" si="59"/>
        <v>Beit Berl College</v>
      </c>
      <c r="E253" s="141" t="str">
        <f t="shared" si="60"/>
        <v>Israel</v>
      </c>
      <c r="F253" s="139" t="s">
        <v>1599</v>
      </c>
      <c r="G253" s="139" t="s">
        <v>608</v>
      </c>
      <c r="H253" s="139" t="s">
        <v>130</v>
      </c>
      <c r="I253" s="139" t="s">
        <v>1600</v>
      </c>
      <c r="J253" s="75">
        <v>43497</v>
      </c>
      <c r="K253" s="75">
        <v>43555</v>
      </c>
      <c r="L253" s="29">
        <v>3</v>
      </c>
      <c r="M253" s="124">
        <f t="shared" si="61"/>
        <v>132</v>
      </c>
      <c r="N253" s="125">
        <f t="shared" si="62"/>
        <v>396</v>
      </c>
      <c r="O253" s="26" t="str">
        <f t="shared" si="63"/>
        <v/>
      </c>
      <c r="P253" s="27">
        <f t="shared" si="64"/>
        <v>3</v>
      </c>
    </row>
    <row r="254" spans="2:16" s="27" customFormat="1" ht="54" x14ac:dyDescent="0.3">
      <c r="B254" s="139" t="s">
        <v>162</v>
      </c>
      <c r="C254" s="25" t="s">
        <v>9</v>
      </c>
      <c r="D254" s="141" t="str">
        <f t="shared" si="59"/>
        <v>Beit Berl College</v>
      </c>
      <c r="E254" s="141" t="str">
        <f t="shared" si="60"/>
        <v>Israel</v>
      </c>
      <c r="F254" s="139" t="s">
        <v>1601</v>
      </c>
      <c r="G254" s="139" t="s">
        <v>1580</v>
      </c>
      <c r="H254" s="139" t="s">
        <v>208</v>
      </c>
      <c r="I254" s="139" t="s">
        <v>1602</v>
      </c>
      <c r="J254" s="75">
        <v>43497</v>
      </c>
      <c r="K254" s="75">
        <v>43555</v>
      </c>
      <c r="L254" s="29">
        <v>2</v>
      </c>
      <c r="M254" s="124">
        <f t="shared" si="61"/>
        <v>92</v>
      </c>
      <c r="N254" s="125">
        <f t="shared" si="62"/>
        <v>184</v>
      </c>
      <c r="O254" s="26" t="str">
        <f t="shared" si="63"/>
        <v/>
      </c>
      <c r="P254" s="27">
        <f t="shared" si="64"/>
        <v>2</v>
      </c>
    </row>
    <row r="255" spans="2:16" s="27" customFormat="1" ht="54" x14ac:dyDescent="0.3">
      <c r="B255" s="139" t="s">
        <v>210</v>
      </c>
      <c r="C255" s="25" t="s">
        <v>9</v>
      </c>
      <c r="D255" s="141" t="str">
        <f t="shared" si="59"/>
        <v>Beit Berl College</v>
      </c>
      <c r="E255" s="141" t="str">
        <f t="shared" si="60"/>
        <v>Israel</v>
      </c>
      <c r="F255" s="139" t="s">
        <v>1603</v>
      </c>
      <c r="G255" s="139" t="s">
        <v>628</v>
      </c>
      <c r="H255" s="139" t="s">
        <v>131</v>
      </c>
      <c r="I255" s="139" t="s">
        <v>1604</v>
      </c>
      <c r="J255" s="75">
        <v>43556</v>
      </c>
      <c r="K255" s="75">
        <v>43616</v>
      </c>
      <c r="L255" s="29">
        <v>1</v>
      </c>
      <c r="M255" s="124">
        <f t="shared" si="61"/>
        <v>166</v>
      </c>
      <c r="N255" s="125">
        <f t="shared" si="62"/>
        <v>166</v>
      </c>
      <c r="O255" s="26" t="str">
        <f t="shared" si="63"/>
        <v/>
      </c>
      <c r="P255" s="27">
        <f t="shared" si="64"/>
        <v>1</v>
      </c>
    </row>
    <row r="256" spans="2:16" s="27" customFormat="1" ht="54" x14ac:dyDescent="0.3">
      <c r="B256" s="139" t="s">
        <v>162</v>
      </c>
      <c r="C256" s="25" t="s">
        <v>9</v>
      </c>
      <c r="D256" s="141" t="str">
        <f t="shared" si="59"/>
        <v>Beit Berl College</v>
      </c>
      <c r="E256" s="141" t="str">
        <f t="shared" si="60"/>
        <v>Israel</v>
      </c>
      <c r="F256" s="139" t="s">
        <v>1603</v>
      </c>
      <c r="G256" s="139" t="s">
        <v>628</v>
      </c>
      <c r="H256" s="139" t="s">
        <v>131</v>
      </c>
      <c r="I256" s="139" t="s">
        <v>1605</v>
      </c>
      <c r="J256" s="75">
        <v>43556</v>
      </c>
      <c r="K256" s="75">
        <v>43616</v>
      </c>
      <c r="L256" s="29">
        <v>1</v>
      </c>
      <c r="M256" s="124">
        <f t="shared" si="61"/>
        <v>166</v>
      </c>
      <c r="N256" s="125">
        <f t="shared" si="62"/>
        <v>166</v>
      </c>
      <c r="O256" s="26" t="str">
        <f t="shared" si="63"/>
        <v/>
      </c>
      <c r="P256" s="27">
        <f t="shared" si="64"/>
        <v>1</v>
      </c>
    </row>
    <row r="257" spans="2:16" s="27" customFormat="1" ht="90" x14ac:dyDescent="0.3">
      <c r="B257" s="139" t="s">
        <v>162</v>
      </c>
      <c r="C257" s="25" t="s">
        <v>9</v>
      </c>
      <c r="D257" s="141" t="str">
        <f t="shared" si="59"/>
        <v>Beit Berl College</v>
      </c>
      <c r="E257" s="141" t="str">
        <f t="shared" si="60"/>
        <v>Israel</v>
      </c>
      <c r="F257" s="139" t="s">
        <v>1606</v>
      </c>
      <c r="G257" s="139" t="s">
        <v>628</v>
      </c>
      <c r="H257" s="139" t="s">
        <v>130</v>
      </c>
      <c r="I257" s="139" t="s">
        <v>1607</v>
      </c>
      <c r="J257" s="75">
        <v>43556</v>
      </c>
      <c r="K257" s="75">
        <v>43616</v>
      </c>
      <c r="L257" s="29">
        <v>2</v>
      </c>
      <c r="M257" s="124">
        <f t="shared" si="61"/>
        <v>132</v>
      </c>
      <c r="N257" s="125">
        <f t="shared" si="62"/>
        <v>264</v>
      </c>
      <c r="O257" s="26" t="str">
        <f t="shared" si="63"/>
        <v/>
      </c>
      <c r="P257" s="27">
        <f t="shared" si="64"/>
        <v>2</v>
      </c>
    </row>
    <row r="258" spans="2:16" s="27" customFormat="1" ht="72" x14ac:dyDescent="0.3">
      <c r="B258" s="139" t="s">
        <v>210</v>
      </c>
      <c r="C258" s="25" t="s">
        <v>9</v>
      </c>
      <c r="D258" s="141" t="str">
        <f t="shared" si="59"/>
        <v>Beit Berl College</v>
      </c>
      <c r="E258" s="141" t="str">
        <f t="shared" si="60"/>
        <v>Israel</v>
      </c>
      <c r="F258" s="139" t="s">
        <v>1608</v>
      </c>
      <c r="G258" s="139" t="s">
        <v>616</v>
      </c>
      <c r="H258" s="139" t="s">
        <v>131</v>
      </c>
      <c r="I258" s="139" t="s">
        <v>1609</v>
      </c>
      <c r="J258" s="75">
        <v>43556</v>
      </c>
      <c r="K258" s="75">
        <v>43616</v>
      </c>
      <c r="L258" s="29">
        <v>1</v>
      </c>
      <c r="M258" s="124">
        <f t="shared" si="61"/>
        <v>166</v>
      </c>
      <c r="N258" s="125">
        <f t="shared" si="62"/>
        <v>166</v>
      </c>
      <c r="O258" s="26" t="str">
        <f t="shared" si="63"/>
        <v/>
      </c>
      <c r="P258" s="27">
        <f t="shared" si="64"/>
        <v>1</v>
      </c>
    </row>
    <row r="259" spans="2:16" s="27" customFormat="1" ht="54" x14ac:dyDescent="0.3">
      <c r="B259" s="139" t="s">
        <v>162</v>
      </c>
      <c r="C259" s="25" t="s">
        <v>9</v>
      </c>
      <c r="D259" s="141" t="str">
        <f t="shared" si="59"/>
        <v>Beit Berl College</v>
      </c>
      <c r="E259" s="141" t="str">
        <f t="shared" si="60"/>
        <v>Israel</v>
      </c>
      <c r="F259" s="139" t="s">
        <v>1608</v>
      </c>
      <c r="G259" s="139" t="s">
        <v>616</v>
      </c>
      <c r="H259" s="139" t="s">
        <v>131</v>
      </c>
      <c r="I259" s="139" t="s">
        <v>1610</v>
      </c>
      <c r="J259" s="75">
        <v>43556</v>
      </c>
      <c r="K259" s="75">
        <v>43616</v>
      </c>
      <c r="L259" s="29">
        <v>1</v>
      </c>
      <c r="M259" s="124">
        <f t="shared" si="61"/>
        <v>166</v>
      </c>
      <c r="N259" s="125">
        <f t="shared" si="62"/>
        <v>166</v>
      </c>
      <c r="O259" s="26" t="str">
        <f t="shared" si="63"/>
        <v/>
      </c>
      <c r="P259" s="27">
        <f t="shared" si="64"/>
        <v>1</v>
      </c>
    </row>
    <row r="260" spans="2:16" s="27" customFormat="1" ht="36" x14ac:dyDescent="0.3">
      <c r="B260" s="139" t="s">
        <v>161</v>
      </c>
      <c r="C260" s="25" t="s">
        <v>9</v>
      </c>
      <c r="D260" s="141" t="str">
        <f t="shared" si="59"/>
        <v>Beit Berl College</v>
      </c>
      <c r="E260" s="141" t="str">
        <f t="shared" si="60"/>
        <v>Israel</v>
      </c>
      <c r="F260" s="139" t="s">
        <v>1611</v>
      </c>
      <c r="G260" s="139" t="s">
        <v>616</v>
      </c>
      <c r="H260" s="139" t="s">
        <v>130</v>
      </c>
      <c r="I260" s="139" t="s">
        <v>1612</v>
      </c>
      <c r="J260" s="75">
        <v>43556</v>
      </c>
      <c r="K260" s="75">
        <v>43616</v>
      </c>
      <c r="L260" s="29">
        <v>1</v>
      </c>
      <c r="M260" s="124">
        <f t="shared" si="61"/>
        <v>132</v>
      </c>
      <c r="N260" s="125">
        <f t="shared" si="62"/>
        <v>132</v>
      </c>
      <c r="O260" s="26" t="str">
        <f t="shared" si="63"/>
        <v/>
      </c>
      <c r="P260" s="27">
        <f t="shared" si="64"/>
        <v>1</v>
      </c>
    </row>
    <row r="261" spans="2:16" s="27" customFormat="1" ht="36" x14ac:dyDescent="0.3">
      <c r="B261" s="139" t="s">
        <v>160</v>
      </c>
      <c r="C261" s="25" t="s">
        <v>9</v>
      </c>
      <c r="D261" s="141" t="str">
        <f t="shared" si="59"/>
        <v>Beit Berl College</v>
      </c>
      <c r="E261" s="141" t="str">
        <f t="shared" si="60"/>
        <v>Israel</v>
      </c>
      <c r="F261" s="139" t="s">
        <v>1611</v>
      </c>
      <c r="G261" s="139" t="s">
        <v>616</v>
      </c>
      <c r="H261" s="139" t="s">
        <v>130</v>
      </c>
      <c r="I261" s="139" t="s">
        <v>1613</v>
      </c>
      <c r="J261" s="75">
        <v>43556</v>
      </c>
      <c r="K261" s="75">
        <v>43616</v>
      </c>
      <c r="L261" s="29">
        <v>1</v>
      </c>
      <c r="M261" s="124">
        <f t="shared" si="61"/>
        <v>132</v>
      </c>
      <c r="N261" s="125">
        <f t="shared" si="62"/>
        <v>132</v>
      </c>
      <c r="O261" s="26" t="str">
        <f t="shared" si="63"/>
        <v/>
      </c>
      <c r="P261" s="27">
        <f t="shared" si="64"/>
        <v>1</v>
      </c>
    </row>
    <row r="262" spans="2:16" s="27" customFormat="1" ht="72" x14ac:dyDescent="0.3">
      <c r="B262" s="139" t="s">
        <v>160</v>
      </c>
      <c r="C262" s="25" t="s">
        <v>9</v>
      </c>
      <c r="D262" s="141" t="str">
        <f t="shared" si="59"/>
        <v>Beit Berl College</v>
      </c>
      <c r="E262" s="141" t="str">
        <f t="shared" si="60"/>
        <v>Israel</v>
      </c>
      <c r="F262" s="139" t="s">
        <v>1614</v>
      </c>
      <c r="G262" s="139" t="s">
        <v>1573</v>
      </c>
      <c r="H262" s="139" t="s">
        <v>130</v>
      </c>
      <c r="I262" s="139" t="s">
        <v>1615</v>
      </c>
      <c r="J262" s="75">
        <v>43556</v>
      </c>
      <c r="K262" s="75">
        <v>43616</v>
      </c>
      <c r="L262" s="29">
        <v>2</v>
      </c>
      <c r="M262" s="124">
        <f t="shared" si="61"/>
        <v>132</v>
      </c>
      <c r="N262" s="125">
        <f t="shared" si="62"/>
        <v>264</v>
      </c>
      <c r="O262" s="26" t="str">
        <f t="shared" si="63"/>
        <v/>
      </c>
      <c r="P262" s="27">
        <f t="shared" si="64"/>
        <v>2</v>
      </c>
    </row>
    <row r="263" spans="2:16" s="27" customFormat="1" ht="72" x14ac:dyDescent="0.3">
      <c r="B263" s="139" t="s">
        <v>210</v>
      </c>
      <c r="C263" s="25" t="s">
        <v>9</v>
      </c>
      <c r="D263" s="141" t="str">
        <f t="shared" si="59"/>
        <v>Beit Berl College</v>
      </c>
      <c r="E263" s="141" t="str">
        <f t="shared" si="60"/>
        <v>Israel</v>
      </c>
      <c r="F263" s="139" t="s">
        <v>1616</v>
      </c>
      <c r="G263" s="139" t="s">
        <v>608</v>
      </c>
      <c r="H263" s="139" t="s">
        <v>130</v>
      </c>
      <c r="I263" s="139" t="s">
        <v>1617</v>
      </c>
      <c r="J263" s="75">
        <v>43556</v>
      </c>
      <c r="K263" s="75">
        <v>43616</v>
      </c>
      <c r="L263" s="29">
        <v>2</v>
      </c>
      <c r="M263" s="124">
        <f t="shared" si="61"/>
        <v>132</v>
      </c>
      <c r="N263" s="125">
        <f t="shared" si="62"/>
        <v>264</v>
      </c>
      <c r="O263" s="26" t="str">
        <f t="shared" si="63"/>
        <v/>
      </c>
      <c r="P263" s="27">
        <f t="shared" si="64"/>
        <v>2</v>
      </c>
    </row>
    <row r="264" spans="2:16" s="27" customFormat="1" ht="36" x14ac:dyDescent="0.3">
      <c r="B264" s="139" t="s">
        <v>162</v>
      </c>
      <c r="C264" s="25" t="s">
        <v>9</v>
      </c>
      <c r="D264" s="141" t="str">
        <f t="shared" si="59"/>
        <v>Beit Berl College</v>
      </c>
      <c r="E264" s="141" t="str">
        <f t="shared" si="60"/>
        <v>Israel</v>
      </c>
      <c r="F264" s="139" t="s">
        <v>1618</v>
      </c>
      <c r="G264" s="139" t="s">
        <v>1580</v>
      </c>
      <c r="H264" s="139" t="s">
        <v>208</v>
      </c>
      <c r="I264" s="139" t="s">
        <v>1619</v>
      </c>
      <c r="J264" s="75">
        <v>43556</v>
      </c>
      <c r="K264" s="75">
        <v>43616</v>
      </c>
      <c r="L264" s="29">
        <v>1</v>
      </c>
      <c r="M264" s="124">
        <f t="shared" si="61"/>
        <v>92</v>
      </c>
      <c r="N264" s="125">
        <f t="shared" si="62"/>
        <v>92</v>
      </c>
      <c r="O264" s="26" t="str">
        <f t="shared" si="63"/>
        <v/>
      </c>
      <c r="P264" s="27">
        <f t="shared" si="64"/>
        <v>1</v>
      </c>
    </row>
    <row r="265" spans="2:16" s="27" customFormat="1" ht="54" x14ac:dyDescent="0.3">
      <c r="B265" s="139" t="s">
        <v>162</v>
      </c>
      <c r="C265" s="25" t="s">
        <v>9</v>
      </c>
      <c r="D265" s="141" t="str">
        <f t="shared" si="59"/>
        <v>Beit Berl College</v>
      </c>
      <c r="E265" s="141" t="str">
        <f t="shared" si="60"/>
        <v>Israel</v>
      </c>
      <c r="F265" s="139" t="s">
        <v>1620</v>
      </c>
      <c r="G265" s="139" t="s">
        <v>1580</v>
      </c>
      <c r="H265" s="139" t="s">
        <v>208</v>
      </c>
      <c r="I265" s="139" t="s">
        <v>1621</v>
      </c>
      <c r="J265" s="75">
        <v>43617</v>
      </c>
      <c r="K265" s="75">
        <v>43677</v>
      </c>
      <c r="L265" s="29">
        <v>2</v>
      </c>
      <c r="M265" s="124">
        <f t="shared" si="61"/>
        <v>92</v>
      </c>
      <c r="N265" s="125">
        <f t="shared" si="62"/>
        <v>184</v>
      </c>
      <c r="O265" s="26" t="str">
        <f t="shared" si="63"/>
        <v/>
      </c>
      <c r="P265" s="27">
        <f t="shared" si="64"/>
        <v>2</v>
      </c>
    </row>
    <row r="266" spans="2:16" s="27" customFormat="1" ht="108" x14ac:dyDescent="0.3">
      <c r="B266" s="139" t="s">
        <v>160</v>
      </c>
      <c r="C266" s="25" t="s">
        <v>9</v>
      </c>
      <c r="D266" s="141" t="str">
        <f t="shared" si="59"/>
        <v>Beit Berl College</v>
      </c>
      <c r="E266" s="141" t="str">
        <f t="shared" si="60"/>
        <v>Israel</v>
      </c>
      <c r="F266" s="139" t="s">
        <v>1622</v>
      </c>
      <c r="G266" s="139" t="s">
        <v>1573</v>
      </c>
      <c r="H266" s="139" t="s">
        <v>130</v>
      </c>
      <c r="I266" s="139" t="s">
        <v>1623</v>
      </c>
      <c r="J266" s="75">
        <v>43617</v>
      </c>
      <c r="K266" s="75">
        <v>43677</v>
      </c>
      <c r="L266" s="29">
        <v>4</v>
      </c>
      <c r="M266" s="124">
        <f t="shared" si="61"/>
        <v>132</v>
      </c>
      <c r="N266" s="125">
        <f t="shared" si="62"/>
        <v>528</v>
      </c>
      <c r="O266" s="26" t="str">
        <f t="shared" si="63"/>
        <v/>
      </c>
      <c r="P266" s="27">
        <f t="shared" si="64"/>
        <v>4</v>
      </c>
    </row>
    <row r="267" spans="2:16" s="27" customFormat="1" ht="54" x14ac:dyDescent="0.3">
      <c r="B267" s="139" t="s">
        <v>162</v>
      </c>
      <c r="C267" s="25" t="s">
        <v>9</v>
      </c>
      <c r="D267" s="141" t="str">
        <f t="shared" si="59"/>
        <v>Beit Berl College</v>
      </c>
      <c r="E267" s="141" t="str">
        <f t="shared" si="60"/>
        <v>Israel</v>
      </c>
      <c r="F267" s="139" t="s">
        <v>1624</v>
      </c>
      <c r="G267" s="139" t="s">
        <v>608</v>
      </c>
      <c r="H267" s="139" t="s">
        <v>130</v>
      </c>
      <c r="I267" s="139" t="s">
        <v>1625</v>
      </c>
      <c r="J267" s="75">
        <v>43617</v>
      </c>
      <c r="K267" s="75">
        <v>43677</v>
      </c>
      <c r="L267" s="29">
        <v>2</v>
      </c>
      <c r="M267" s="124">
        <f t="shared" si="61"/>
        <v>132</v>
      </c>
      <c r="N267" s="125">
        <f t="shared" si="62"/>
        <v>264</v>
      </c>
      <c r="O267" s="26" t="str">
        <f t="shared" si="63"/>
        <v/>
      </c>
      <c r="P267" s="27">
        <f t="shared" si="64"/>
        <v>2</v>
      </c>
    </row>
    <row r="268" spans="2:16" s="27" customFormat="1" ht="108" x14ac:dyDescent="0.3">
      <c r="B268" s="139" t="s">
        <v>160</v>
      </c>
      <c r="C268" s="25" t="s">
        <v>9</v>
      </c>
      <c r="D268" s="141" t="str">
        <f t="shared" si="59"/>
        <v>Beit Berl College</v>
      </c>
      <c r="E268" s="141" t="str">
        <f t="shared" si="60"/>
        <v>Israel</v>
      </c>
      <c r="F268" s="139" t="s">
        <v>1626</v>
      </c>
      <c r="G268" s="139" t="s">
        <v>616</v>
      </c>
      <c r="H268" s="139" t="s">
        <v>130</v>
      </c>
      <c r="I268" s="139" t="s">
        <v>1627</v>
      </c>
      <c r="J268" s="75">
        <v>43617</v>
      </c>
      <c r="K268" s="75">
        <v>43677</v>
      </c>
      <c r="L268" s="29">
        <v>2</v>
      </c>
      <c r="M268" s="124">
        <f t="shared" si="61"/>
        <v>132</v>
      </c>
      <c r="N268" s="125">
        <f t="shared" si="62"/>
        <v>264</v>
      </c>
      <c r="O268" s="26" t="str">
        <f t="shared" si="63"/>
        <v/>
      </c>
      <c r="P268" s="27">
        <f t="shared" si="64"/>
        <v>2</v>
      </c>
    </row>
    <row r="269" spans="2:16" s="27" customFormat="1" ht="54" x14ac:dyDescent="0.3">
      <c r="B269" s="139" t="s">
        <v>162</v>
      </c>
      <c r="C269" s="25" t="s">
        <v>9</v>
      </c>
      <c r="D269" s="141" t="str">
        <f t="shared" si="59"/>
        <v>Beit Berl College</v>
      </c>
      <c r="E269" s="141" t="str">
        <f t="shared" si="60"/>
        <v>Israel</v>
      </c>
      <c r="F269" s="139" t="s">
        <v>1628</v>
      </c>
      <c r="G269" s="139" t="s">
        <v>616</v>
      </c>
      <c r="H269" s="139" t="s">
        <v>131</v>
      </c>
      <c r="I269" s="139" t="s">
        <v>1629</v>
      </c>
      <c r="J269" s="75">
        <v>43617</v>
      </c>
      <c r="K269" s="75">
        <v>43677</v>
      </c>
      <c r="L269" s="29">
        <v>2</v>
      </c>
      <c r="M269" s="124">
        <f t="shared" si="61"/>
        <v>166</v>
      </c>
      <c r="N269" s="125">
        <f t="shared" si="62"/>
        <v>332</v>
      </c>
      <c r="O269" s="26" t="str">
        <f t="shared" si="63"/>
        <v/>
      </c>
      <c r="P269" s="27">
        <f t="shared" si="64"/>
        <v>2</v>
      </c>
    </row>
    <row r="270" spans="2:16" s="27" customFormat="1" ht="54" x14ac:dyDescent="0.3">
      <c r="B270" s="139" t="s">
        <v>160</v>
      </c>
      <c r="C270" s="25" t="s">
        <v>9</v>
      </c>
      <c r="D270" s="141" t="str">
        <f t="shared" si="59"/>
        <v>Beit Berl College</v>
      </c>
      <c r="E270" s="141" t="str">
        <f t="shared" si="60"/>
        <v>Israel</v>
      </c>
      <c r="F270" s="139" t="s">
        <v>1630</v>
      </c>
      <c r="G270" s="139" t="s">
        <v>628</v>
      </c>
      <c r="H270" s="139" t="s">
        <v>1631</v>
      </c>
      <c r="I270" s="139" t="s">
        <v>1632</v>
      </c>
      <c r="J270" s="75">
        <v>43617</v>
      </c>
      <c r="K270" s="75">
        <v>43677</v>
      </c>
      <c r="L270" s="29">
        <v>1</v>
      </c>
      <c r="M270" s="124">
        <f t="shared" si="61"/>
        <v>132</v>
      </c>
      <c r="N270" s="125">
        <f t="shared" si="62"/>
        <v>132</v>
      </c>
      <c r="O270" s="26" t="str">
        <f t="shared" si="63"/>
        <v/>
      </c>
      <c r="P270" s="27">
        <f t="shared" si="64"/>
        <v>1</v>
      </c>
    </row>
    <row r="271" spans="2:16" s="27" customFormat="1" ht="54" x14ac:dyDescent="0.3">
      <c r="B271" s="139" t="s">
        <v>210</v>
      </c>
      <c r="C271" s="25" t="s">
        <v>9</v>
      </c>
      <c r="D271" s="141" t="str">
        <f t="shared" si="59"/>
        <v>Beit Berl College</v>
      </c>
      <c r="E271" s="141" t="str">
        <f t="shared" si="60"/>
        <v>Israel</v>
      </c>
      <c r="F271" s="139" t="s">
        <v>1633</v>
      </c>
      <c r="G271" s="139" t="s">
        <v>628</v>
      </c>
      <c r="H271" s="139" t="s">
        <v>131</v>
      </c>
      <c r="I271" s="139" t="s">
        <v>1634</v>
      </c>
      <c r="J271" s="75">
        <v>43617</v>
      </c>
      <c r="K271" s="75">
        <v>43677</v>
      </c>
      <c r="L271" s="29">
        <v>2</v>
      </c>
      <c r="M271" s="124">
        <f t="shared" si="61"/>
        <v>166</v>
      </c>
      <c r="N271" s="125">
        <f t="shared" si="62"/>
        <v>332</v>
      </c>
      <c r="O271" s="26" t="str">
        <f t="shared" si="63"/>
        <v/>
      </c>
      <c r="P271" s="27">
        <f t="shared" si="64"/>
        <v>2</v>
      </c>
    </row>
    <row r="272" spans="2:16" s="27" customFormat="1" ht="90" x14ac:dyDescent="0.3">
      <c r="B272" s="139" t="s">
        <v>160</v>
      </c>
      <c r="C272" s="25" t="s">
        <v>9</v>
      </c>
      <c r="D272" s="141" t="str">
        <f t="shared" si="59"/>
        <v>Beit Berl College</v>
      </c>
      <c r="E272" s="141" t="str">
        <f t="shared" si="60"/>
        <v>Israel</v>
      </c>
      <c r="F272" s="139" t="s">
        <v>1635</v>
      </c>
      <c r="G272" s="139" t="s">
        <v>694</v>
      </c>
      <c r="H272" s="139" t="s">
        <v>130</v>
      </c>
      <c r="I272" s="139" t="s">
        <v>1636</v>
      </c>
      <c r="J272" s="75">
        <v>43617</v>
      </c>
      <c r="K272" s="75">
        <v>43677</v>
      </c>
      <c r="L272" s="29">
        <v>2</v>
      </c>
      <c r="M272" s="124">
        <f t="shared" si="61"/>
        <v>132</v>
      </c>
      <c r="N272" s="125">
        <f t="shared" si="62"/>
        <v>264</v>
      </c>
      <c r="O272" s="26" t="str">
        <f t="shared" si="63"/>
        <v/>
      </c>
      <c r="P272" s="27">
        <f t="shared" si="64"/>
        <v>2</v>
      </c>
    </row>
    <row r="273" spans="2:16" s="27" customFormat="1" ht="54" x14ac:dyDescent="0.3">
      <c r="B273" s="139" t="s">
        <v>210</v>
      </c>
      <c r="C273" s="25" t="s">
        <v>9</v>
      </c>
      <c r="D273" s="141" t="str">
        <f t="shared" si="59"/>
        <v>Beit Berl College</v>
      </c>
      <c r="E273" s="141" t="str">
        <f t="shared" si="60"/>
        <v>Israel</v>
      </c>
      <c r="F273" s="139" t="s">
        <v>1637</v>
      </c>
      <c r="G273" s="139" t="s">
        <v>694</v>
      </c>
      <c r="H273" s="139" t="s">
        <v>130</v>
      </c>
      <c r="I273" s="139" t="s">
        <v>1638</v>
      </c>
      <c r="J273" s="75">
        <v>43678</v>
      </c>
      <c r="K273" s="75">
        <v>43734</v>
      </c>
      <c r="L273" s="29">
        <v>2</v>
      </c>
      <c r="M273" s="124">
        <f t="shared" si="61"/>
        <v>132</v>
      </c>
      <c r="N273" s="125">
        <f t="shared" si="62"/>
        <v>264</v>
      </c>
      <c r="O273" s="26" t="str">
        <f t="shared" si="63"/>
        <v/>
      </c>
      <c r="P273" s="27">
        <f t="shared" si="64"/>
        <v>2</v>
      </c>
    </row>
    <row r="274" spans="2:16" s="27" customFormat="1" ht="54" x14ac:dyDescent="0.3">
      <c r="B274" s="139" t="s">
        <v>162</v>
      </c>
      <c r="C274" s="25" t="s">
        <v>9</v>
      </c>
      <c r="D274" s="141" t="str">
        <f t="shared" si="59"/>
        <v>Beit Berl College</v>
      </c>
      <c r="E274" s="141" t="str">
        <f t="shared" si="60"/>
        <v>Israel</v>
      </c>
      <c r="F274" s="139" t="s">
        <v>1639</v>
      </c>
      <c r="G274" s="139" t="s">
        <v>628</v>
      </c>
      <c r="H274" s="139" t="s">
        <v>131</v>
      </c>
      <c r="I274" s="139" t="s">
        <v>1640</v>
      </c>
      <c r="J274" s="75">
        <v>43678</v>
      </c>
      <c r="K274" s="75">
        <v>43734</v>
      </c>
      <c r="L274" s="29">
        <v>2</v>
      </c>
      <c r="M274" s="124">
        <f t="shared" si="61"/>
        <v>166</v>
      </c>
      <c r="N274" s="125">
        <f t="shared" si="62"/>
        <v>332</v>
      </c>
      <c r="O274" s="26" t="str">
        <f t="shared" si="63"/>
        <v/>
      </c>
      <c r="P274" s="27">
        <f t="shared" si="64"/>
        <v>2</v>
      </c>
    </row>
    <row r="275" spans="2:16" s="27" customFormat="1" ht="54" x14ac:dyDescent="0.3">
      <c r="B275" s="139" t="s">
        <v>161</v>
      </c>
      <c r="C275" s="25" t="s">
        <v>9</v>
      </c>
      <c r="D275" s="141" t="str">
        <f t="shared" si="59"/>
        <v>Beit Berl College</v>
      </c>
      <c r="E275" s="141" t="str">
        <f t="shared" si="60"/>
        <v>Israel</v>
      </c>
      <c r="F275" s="139" t="s">
        <v>1641</v>
      </c>
      <c r="G275" s="139" t="s">
        <v>628</v>
      </c>
      <c r="H275" s="139" t="s">
        <v>130</v>
      </c>
      <c r="I275" s="139" t="s">
        <v>1642</v>
      </c>
      <c r="J275" s="75">
        <v>43678</v>
      </c>
      <c r="K275" s="75">
        <v>43734</v>
      </c>
      <c r="L275" s="29">
        <v>2</v>
      </c>
      <c r="M275" s="124">
        <f t="shared" si="61"/>
        <v>132</v>
      </c>
      <c r="N275" s="125">
        <f t="shared" si="62"/>
        <v>264</v>
      </c>
      <c r="O275" s="26" t="str">
        <f t="shared" si="63"/>
        <v/>
      </c>
      <c r="P275" s="27">
        <f t="shared" si="64"/>
        <v>2</v>
      </c>
    </row>
    <row r="276" spans="2:16" s="27" customFormat="1" ht="54" x14ac:dyDescent="0.3">
      <c r="B276" s="139" t="s">
        <v>162</v>
      </c>
      <c r="C276" s="25" t="s">
        <v>9</v>
      </c>
      <c r="D276" s="141" t="str">
        <f t="shared" si="59"/>
        <v>Beit Berl College</v>
      </c>
      <c r="E276" s="141" t="str">
        <f t="shared" si="60"/>
        <v>Israel</v>
      </c>
      <c r="F276" s="139" t="s">
        <v>1643</v>
      </c>
      <c r="G276" s="139" t="s">
        <v>616</v>
      </c>
      <c r="H276" s="139" t="s">
        <v>131</v>
      </c>
      <c r="I276" s="139" t="s">
        <v>1644</v>
      </c>
      <c r="J276" s="75">
        <v>43678</v>
      </c>
      <c r="K276" s="75">
        <v>43734</v>
      </c>
      <c r="L276" s="29">
        <v>2</v>
      </c>
      <c r="M276" s="124">
        <f t="shared" si="61"/>
        <v>166</v>
      </c>
      <c r="N276" s="125">
        <f t="shared" si="62"/>
        <v>332</v>
      </c>
      <c r="O276" s="26" t="str">
        <f t="shared" si="63"/>
        <v/>
      </c>
      <c r="P276" s="27">
        <f t="shared" si="64"/>
        <v>2</v>
      </c>
    </row>
    <row r="277" spans="2:16" s="27" customFormat="1" ht="54" x14ac:dyDescent="0.3">
      <c r="B277" s="139" t="s">
        <v>162</v>
      </c>
      <c r="C277" s="25" t="s">
        <v>9</v>
      </c>
      <c r="D277" s="141" t="str">
        <f t="shared" si="59"/>
        <v>Beit Berl College</v>
      </c>
      <c r="E277" s="141" t="str">
        <f t="shared" si="60"/>
        <v>Israel</v>
      </c>
      <c r="F277" s="139" t="s">
        <v>1645</v>
      </c>
      <c r="G277" s="139" t="s">
        <v>616</v>
      </c>
      <c r="H277" s="139" t="s">
        <v>130</v>
      </c>
      <c r="I277" s="139" t="s">
        <v>1646</v>
      </c>
      <c r="J277" s="75">
        <v>43678</v>
      </c>
      <c r="K277" s="75">
        <v>43734</v>
      </c>
      <c r="L277" s="29">
        <v>2</v>
      </c>
      <c r="M277" s="124">
        <f t="shared" si="61"/>
        <v>132</v>
      </c>
      <c r="N277" s="125">
        <f t="shared" si="62"/>
        <v>264</v>
      </c>
      <c r="O277" s="26" t="str">
        <f t="shared" si="63"/>
        <v/>
      </c>
      <c r="P277" s="27">
        <f t="shared" si="64"/>
        <v>2</v>
      </c>
    </row>
    <row r="278" spans="2:16" s="27" customFormat="1" ht="36" x14ac:dyDescent="0.3">
      <c r="B278" s="139" t="s">
        <v>160</v>
      </c>
      <c r="C278" s="25" t="s">
        <v>9</v>
      </c>
      <c r="D278" s="141" t="str">
        <f t="shared" si="59"/>
        <v>Beit Berl College</v>
      </c>
      <c r="E278" s="141" t="str">
        <f t="shared" si="60"/>
        <v>Israel</v>
      </c>
      <c r="F278" s="139" t="s">
        <v>1647</v>
      </c>
      <c r="G278" s="139" t="s">
        <v>1573</v>
      </c>
      <c r="H278" s="139" t="s">
        <v>130</v>
      </c>
      <c r="I278" s="139" t="s">
        <v>1648</v>
      </c>
      <c r="J278" s="75">
        <v>43678</v>
      </c>
      <c r="K278" s="75">
        <v>43734</v>
      </c>
      <c r="L278" s="29">
        <v>1</v>
      </c>
      <c r="M278" s="124">
        <f t="shared" si="61"/>
        <v>132</v>
      </c>
      <c r="N278" s="125">
        <f t="shared" si="62"/>
        <v>132</v>
      </c>
      <c r="O278" s="26" t="str">
        <f t="shared" si="63"/>
        <v/>
      </c>
      <c r="P278" s="27">
        <f t="shared" si="64"/>
        <v>1</v>
      </c>
    </row>
    <row r="279" spans="2:16" s="27" customFormat="1" ht="36" x14ac:dyDescent="0.3">
      <c r="B279" s="139" t="s">
        <v>161</v>
      </c>
      <c r="C279" s="25" t="s">
        <v>9</v>
      </c>
      <c r="D279" s="141" t="str">
        <f t="shared" si="59"/>
        <v>Beit Berl College</v>
      </c>
      <c r="E279" s="141" t="str">
        <f t="shared" si="60"/>
        <v>Israel</v>
      </c>
      <c r="F279" s="139" t="s">
        <v>1647</v>
      </c>
      <c r="G279" s="139" t="s">
        <v>1573</v>
      </c>
      <c r="H279" s="139" t="s">
        <v>130</v>
      </c>
      <c r="I279" s="139" t="s">
        <v>1649</v>
      </c>
      <c r="J279" s="75">
        <v>43678</v>
      </c>
      <c r="K279" s="75">
        <v>43734</v>
      </c>
      <c r="L279" s="29">
        <v>1</v>
      </c>
      <c r="M279" s="124">
        <f t="shared" si="61"/>
        <v>132</v>
      </c>
      <c r="N279" s="125">
        <f t="shared" si="62"/>
        <v>132</v>
      </c>
      <c r="O279" s="26" t="str">
        <f t="shared" si="63"/>
        <v/>
      </c>
      <c r="P279" s="27">
        <f t="shared" si="64"/>
        <v>1</v>
      </c>
    </row>
    <row r="280" spans="2:16" s="27" customFormat="1" ht="36" x14ac:dyDescent="0.3">
      <c r="B280" s="139" t="s">
        <v>160</v>
      </c>
      <c r="C280" s="25" t="s">
        <v>9</v>
      </c>
      <c r="D280" s="141" t="str">
        <f t="shared" si="59"/>
        <v>Beit Berl College</v>
      </c>
      <c r="E280" s="141" t="str">
        <f t="shared" si="60"/>
        <v>Israel</v>
      </c>
      <c r="F280" s="139" t="s">
        <v>1650</v>
      </c>
      <c r="G280" s="139" t="s">
        <v>608</v>
      </c>
      <c r="H280" s="139" t="s">
        <v>130</v>
      </c>
      <c r="I280" s="139" t="s">
        <v>1651</v>
      </c>
      <c r="J280" s="75">
        <v>43678</v>
      </c>
      <c r="K280" s="75">
        <v>43734</v>
      </c>
      <c r="L280" s="29">
        <v>2</v>
      </c>
      <c r="M280" s="124">
        <f t="shared" si="61"/>
        <v>132</v>
      </c>
      <c r="N280" s="125">
        <f t="shared" si="62"/>
        <v>264</v>
      </c>
      <c r="O280" s="26" t="str">
        <f t="shared" si="63"/>
        <v/>
      </c>
      <c r="P280" s="27">
        <f t="shared" si="64"/>
        <v>2</v>
      </c>
    </row>
    <row r="281" spans="2:16" s="27" customFormat="1" ht="54" x14ac:dyDescent="0.3">
      <c r="B281" s="139" t="s">
        <v>162</v>
      </c>
      <c r="C281" s="25" t="s">
        <v>9</v>
      </c>
      <c r="D281" s="141" t="str">
        <f t="shared" si="59"/>
        <v>Beit Berl College</v>
      </c>
      <c r="E281" s="141" t="str">
        <f t="shared" si="60"/>
        <v>Israel</v>
      </c>
      <c r="F281" s="139" t="s">
        <v>1652</v>
      </c>
      <c r="G281" s="139" t="s">
        <v>1580</v>
      </c>
      <c r="H281" s="139" t="s">
        <v>208</v>
      </c>
      <c r="I281" s="139" t="s">
        <v>1653</v>
      </c>
      <c r="J281" s="75">
        <v>43678</v>
      </c>
      <c r="K281" s="75">
        <v>43734</v>
      </c>
      <c r="L281" s="29">
        <v>1</v>
      </c>
      <c r="M281" s="124">
        <f t="shared" si="61"/>
        <v>92</v>
      </c>
      <c r="N281" s="125">
        <f t="shared" si="62"/>
        <v>92</v>
      </c>
      <c r="O281" s="26" t="str">
        <f t="shared" si="63"/>
        <v/>
      </c>
      <c r="P281" s="27">
        <f t="shared" si="64"/>
        <v>1</v>
      </c>
    </row>
    <row r="282" spans="2:16" s="27" customFormat="1" ht="54" x14ac:dyDescent="0.3">
      <c r="B282" s="139" t="s">
        <v>162</v>
      </c>
      <c r="C282" s="25" t="s">
        <v>10</v>
      </c>
      <c r="D282" s="141" t="str">
        <f t="shared" si="23"/>
        <v>Kaye Academic College of Education</v>
      </c>
      <c r="E282" s="141" t="str">
        <f t="shared" si="18"/>
        <v>Israel</v>
      </c>
      <c r="F282" s="139" t="s">
        <v>909</v>
      </c>
      <c r="G282" s="139" t="s">
        <v>910</v>
      </c>
      <c r="H282" s="139" t="s">
        <v>131</v>
      </c>
      <c r="I282" s="139" t="s">
        <v>911</v>
      </c>
      <c r="J282" s="75">
        <v>42705</v>
      </c>
      <c r="K282" s="75">
        <v>43100</v>
      </c>
      <c r="L282" s="29">
        <v>2</v>
      </c>
      <c r="M282" s="124">
        <f t="shared" si="19"/>
        <v>166</v>
      </c>
      <c r="N282" s="125">
        <f t="shared" si="20"/>
        <v>332</v>
      </c>
      <c r="O282" s="26" t="str">
        <f t="shared" si="21"/>
        <v/>
      </c>
      <c r="P282" s="27">
        <f t="shared" si="22"/>
        <v>2</v>
      </c>
    </row>
    <row r="283" spans="2:16" s="27" customFormat="1" ht="36" x14ac:dyDescent="0.3">
      <c r="B283" s="139" t="s">
        <v>161</v>
      </c>
      <c r="C283" s="25" t="s">
        <v>10</v>
      </c>
      <c r="D283" s="141" t="str">
        <f t="shared" si="23"/>
        <v>Kaye Academic College of Education</v>
      </c>
      <c r="E283" s="141" t="str">
        <f t="shared" si="18"/>
        <v>Israel</v>
      </c>
      <c r="F283" s="139" t="s">
        <v>909</v>
      </c>
      <c r="G283" s="139" t="s">
        <v>910</v>
      </c>
      <c r="H283" s="139" t="s">
        <v>131</v>
      </c>
      <c r="I283" s="139" t="s">
        <v>1360</v>
      </c>
      <c r="J283" s="75">
        <v>42705</v>
      </c>
      <c r="K283" s="75">
        <v>43100</v>
      </c>
      <c r="L283" s="29">
        <v>8</v>
      </c>
      <c r="M283" s="124">
        <f t="shared" si="19"/>
        <v>166</v>
      </c>
      <c r="N283" s="125">
        <f t="shared" si="20"/>
        <v>1328</v>
      </c>
      <c r="O283" s="26" t="str">
        <f t="shared" si="21"/>
        <v/>
      </c>
      <c r="P283" s="27">
        <f t="shared" si="22"/>
        <v>8</v>
      </c>
    </row>
    <row r="284" spans="2:16" s="27" customFormat="1" ht="36" x14ac:dyDescent="0.3">
      <c r="B284" s="139" t="s">
        <v>160</v>
      </c>
      <c r="C284" s="25" t="s">
        <v>10</v>
      </c>
      <c r="D284" s="141" t="str">
        <f t="shared" si="23"/>
        <v>Kaye Academic College of Education</v>
      </c>
      <c r="E284" s="141" t="str">
        <f t="shared" si="18"/>
        <v>Israel</v>
      </c>
      <c r="F284" s="139" t="s">
        <v>909</v>
      </c>
      <c r="G284" s="139" t="s">
        <v>910</v>
      </c>
      <c r="H284" s="139" t="s">
        <v>131</v>
      </c>
      <c r="I284" s="139" t="s">
        <v>1361</v>
      </c>
      <c r="J284" s="75">
        <v>42705</v>
      </c>
      <c r="K284" s="75">
        <v>43100</v>
      </c>
      <c r="L284" s="29">
        <v>25</v>
      </c>
      <c r="M284" s="124">
        <f t="shared" si="19"/>
        <v>166</v>
      </c>
      <c r="N284" s="125">
        <f t="shared" si="20"/>
        <v>4150</v>
      </c>
      <c r="O284" s="26" t="str">
        <f t="shared" si="21"/>
        <v/>
      </c>
      <c r="P284" s="27">
        <f t="shared" si="22"/>
        <v>25</v>
      </c>
    </row>
    <row r="285" spans="2:16" s="27" customFormat="1" ht="36" x14ac:dyDescent="0.3">
      <c r="B285" s="139" t="s">
        <v>211</v>
      </c>
      <c r="C285" s="25" t="s">
        <v>10</v>
      </c>
      <c r="D285" s="141" t="str">
        <f t="shared" si="23"/>
        <v>Kaye Academic College of Education</v>
      </c>
      <c r="E285" s="141" t="str">
        <f t="shared" si="18"/>
        <v>Israel</v>
      </c>
      <c r="F285" s="139" t="s">
        <v>909</v>
      </c>
      <c r="G285" s="139" t="s">
        <v>910</v>
      </c>
      <c r="H285" s="139" t="s">
        <v>131</v>
      </c>
      <c r="I285" s="139" t="s">
        <v>1362</v>
      </c>
      <c r="J285" s="75">
        <v>42705</v>
      </c>
      <c r="K285" s="75">
        <v>43100</v>
      </c>
      <c r="L285" s="29">
        <v>7</v>
      </c>
      <c r="M285" s="124">
        <f t="shared" si="19"/>
        <v>166</v>
      </c>
      <c r="N285" s="125">
        <f t="shared" si="20"/>
        <v>1162</v>
      </c>
      <c r="O285" s="26" t="str">
        <f t="shared" si="21"/>
        <v/>
      </c>
      <c r="P285" s="27">
        <f t="shared" si="22"/>
        <v>7</v>
      </c>
    </row>
    <row r="286" spans="2:16" s="27" customFormat="1" ht="36" x14ac:dyDescent="0.3">
      <c r="B286" s="139" t="s">
        <v>160</v>
      </c>
      <c r="C286" s="25" t="s">
        <v>10</v>
      </c>
      <c r="D286" s="141" t="str">
        <f t="shared" si="23"/>
        <v>Kaye Academic College of Education</v>
      </c>
      <c r="E286" s="141" t="str">
        <f t="shared" si="18"/>
        <v>Israel</v>
      </c>
      <c r="F286" s="139" t="s">
        <v>912</v>
      </c>
      <c r="G286" s="139" t="s">
        <v>913</v>
      </c>
      <c r="H286" s="139" t="s">
        <v>130</v>
      </c>
      <c r="I286" s="139" t="s">
        <v>914</v>
      </c>
      <c r="J286" s="75">
        <v>42705</v>
      </c>
      <c r="K286" s="75">
        <v>42825</v>
      </c>
      <c r="L286" s="29">
        <v>10</v>
      </c>
      <c r="M286" s="124">
        <f t="shared" si="19"/>
        <v>132</v>
      </c>
      <c r="N286" s="125">
        <f t="shared" si="20"/>
        <v>1320</v>
      </c>
      <c r="O286" s="26" t="str">
        <f t="shared" si="21"/>
        <v/>
      </c>
      <c r="P286" s="27">
        <f t="shared" si="22"/>
        <v>10</v>
      </c>
    </row>
    <row r="287" spans="2:16" s="27" customFormat="1" ht="36" x14ac:dyDescent="0.3">
      <c r="B287" s="139" t="s">
        <v>161</v>
      </c>
      <c r="C287" s="25" t="s">
        <v>10</v>
      </c>
      <c r="D287" s="141" t="str">
        <f t="shared" si="23"/>
        <v>Kaye Academic College of Education</v>
      </c>
      <c r="E287" s="141" t="str">
        <f t="shared" si="18"/>
        <v>Israel</v>
      </c>
      <c r="F287" s="139" t="s">
        <v>912</v>
      </c>
      <c r="G287" s="139" t="s">
        <v>913</v>
      </c>
      <c r="H287" s="139" t="s">
        <v>130</v>
      </c>
      <c r="I287" s="139" t="s">
        <v>1363</v>
      </c>
      <c r="J287" s="75">
        <v>42705</v>
      </c>
      <c r="K287" s="75">
        <v>42825</v>
      </c>
      <c r="L287" s="29">
        <v>7</v>
      </c>
      <c r="M287" s="124">
        <f t="shared" si="19"/>
        <v>132</v>
      </c>
      <c r="N287" s="125">
        <f t="shared" si="20"/>
        <v>924</v>
      </c>
      <c r="O287" s="26" t="str">
        <f t="shared" si="21"/>
        <v/>
      </c>
      <c r="P287" s="27">
        <f t="shared" si="22"/>
        <v>7</v>
      </c>
    </row>
    <row r="288" spans="2:16" s="27" customFormat="1" ht="36" x14ac:dyDescent="0.3">
      <c r="B288" s="139" t="s">
        <v>211</v>
      </c>
      <c r="C288" s="25" t="s">
        <v>10</v>
      </c>
      <c r="D288" s="141" t="str">
        <f t="shared" si="23"/>
        <v>Kaye Academic College of Education</v>
      </c>
      <c r="E288" s="141" t="str">
        <f t="shared" si="18"/>
        <v>Israel</v>
      </c>
      <c r="F288" s="139" t="s">
        <v>912</v>
      </c>
      <c r="G288" s="139" t="s">
        <v>913</v>
      </c>
      <c r="H288" s="139" t="s">
        <v>130</v>
      </c>
      <c r="I288" s="139" t="s">
        <v>1364</v>
      </c>
      <c r="J288" s="75">
        <v>42705</v>
      </c>
      <c r="K288" s="75">
        <v>42825</v>
      </c>
      <c r="L288" s="29">
        <v>5</v>
      </c>
      <c r="M288" s="124">
        <f t="shared" si="19"/>
        <v>132</v>
      </c>
      <c r="N288" s="125">
        <f t="shared" si="20"/>
        <v>660</v>
      </c>
      <c r="O288" s="26" t="str">
        <f t="shared" si="21"/>
        <v/>
      </c>
      <c r="P288" s="27">
        <f t="shared" si="22"/>
        <v>5</v>
      </c>
    </row>
    <row r="289" spans="2:16" s="27" customFormat="1" ht="36" x14ac:dyDescent="0.3">
      <c r="B289" s="139" t="s">
        <v>160</v>
      </c>
      <c r="C289" s="25" t="s">
        <v>10</v>
      </c>
      <c r="D289" s="141" t="str">
        <f t="shared" si="23"/>
        <v>Kaye Academic College of Education</v>
      </c>
      <c r="E289" s="141" t="str">
        <f t="shared" si="18"/>
        <v>Israel</v>
      </c>
      <c r="F289" s="139" t="s">
        <v>915</v>
      </c>
      <c r="G289" s="139" t="s">
        <v>916</v>
      </c>
      <c r="H289" s="139" t="s">
        <v>130</v>
      </c>
      <c r="I289" s="139" t="s">
        <v>917</v>
      </c>
      <c r="J289" s="75">
        <v>42705</v>
      </c>
      <c r="K289" s="75">
        <v>42855</v>
      </c>
      <c r="L289" s="29">
        <v>9</v>
      </c>
      <c r="M289" s="124">
        <f t="shared" si="19"/>
        <v>132</v>
      </c>
      <c r="N289" s="125">
        <f t="shared" si="20"/>
        <v>1188</v>
      </c>
      <c r="O289" s="26" t="str">
        <f t="shared" si="21"/>
        <v/>
      </c>
      <c r="P289" s="27">
        <f t="shared" si="22"/>
        <v>9</v>
      </c>
    </row>
    <row r="290" spans="2:16" s="27" customFormat="1" ht="36" x14ac:dyDescent="0.3">
      <c r="B290" s="139" t="s">
        <v>160</v>
      </c>
      <c r="C290" s="25" t="s">
        <v>10</v>
      </c>
      <c r="D290" s="141" t="str">
        <f t="shared" si="23"/>
        <v>Kaye Academic College of Education</v>
      </c>
      <c r="E290" s="141" t="str">
        <f t="shared" si="18"/>
        <v>Israel</v>
      </c>
      <c r="F290" s="139" t="s">
        <v>918</v>
      </c>
      <c r="G290" s="139" t="s">
        <v>913</v>
      </c>
      <c r="H290" s="139" t="s">
        <v>130</v>
      </c>
      <c r="I290" s="139" t="s">
        <v>919</v>
      </c>
      <c r="J290" s="75">
        <v>42826</v>
      </c>
      <c r="K290" s="75">
        <v>43100</v>
      </c>
      <c r="L290" s="29">
        <v>13</v>
      </c>
      <c r="M290" s="124">
        <f t="shared" si="19"/>
        <v>132</v>
      </c>
      <c r="N290" s="125">
        <f t="shared" si="20"/>
        <v>1716</v>
      </c>
      <c r="O290" s="26" t="str">
        <f t="shared" si="21"/>
        <v/>
      </c>
      <c r="P290" s="27">
        <f t="shared" si="22"/>
        <v>13</v>
      </c>
    </row>
    <row r="291" spans="2:16" s="27" customFormat="1" ht="36" x14ac:dyDescent="0.3">
      <c r="B291" s="139" t="s">
        <v>161</v>
      </c>
      <c r="C291" s="25" t="s">
        <v>10</v>
      </c>
      <c r="D291" s="141" t="str">
        <f t="shared" si="23"/>
        <v>Kaye Academic College of Education</v>
      </c>
      <c r="E291" s="141" t="str">
        <f t="shared" si="18"/>
        <v>Israel</v>
      </c>
      <c r="F291" s="139" t="s">
        <v>918</v>
      </c>
      <c r="G291" s="139" t="s">
        <v>913</v>
      </c>
      <c r="H291" s="139" t="s">
        <v>130</v>
      </c>
      <c r="I291" s="139" t="s">
        <v>1365</v>
      </c>
      <c r="J291" s="75">
        <v>42826</v>
      </c>
      <c r="K291" s="75">
        <v>43100</v>
      </c>
      <c r="L291" s="29">
        <v>7</v>
      </c>
      <c r="M291" s="124">
        <f t="shared" si="19"/>
        <v>132</v>
      </c>
      <c r="N291" s="125">
        <f t="shared" si="20"/>
        <v>924</v>
      </c>
      <c r="O291" s="26" t="str">
        <f t="shared" si="21"/>
        <v/>
      </c>
      <c r="P291" s="27">
        <f t="shared" si="22"/>
        <v>7</v>
      </c>
    </row>
    <row r="292" spans="2:16" s="27" customFormat="1" ht="36" x14ac:dyDescent="0.3">
      <c r="B292" s="139" t="s">
        <v>211</v>
      </c>
      <c r="C292" s="25" t="s">
        <v>10</v>
      </c>
      <c r="D292" s="141" t="str">
        <f t="shared" si="23"/>
        <v>Kaye Academic College of Education</v>
      </c>
      <c r="E292" s="141" t="str">
        <f t="shared" si="18"/>
        <v>Israel</v>
      </c>
      <c r="F292" s="139" t="s">
        <v>918</v>
      </c>
      <c r="G292" s="139" t="s">
        <v>913</v>
      </c>
      <c r="H292" s="139" t="s">
        <v>130</v>
      </c>
      <c r="I292" s="139" t="s">
        <v>1366</v>
      </c>
      <c r="J292" s="75">
        <v>42826</v>
      </c>
      <c r="K292" s="75">
        <v>43100</v>
      </c>
      <c r="L292" s="29">
        <v>2</v>
      </c>
      <c r="M292" s="124">
        <f t="shared" si="19"/>
        <v>132</v>
      </c>
      <c r="N292" s="125">
        <f t="shared" si="20"/>
        <v>264</v>
      </c>
      <c r="O292" s="26" t="str">
        <f t="shared" si="21"/>
        <v/>
      </c>
      <c r="P292" s="27">
        <f t="shared" si="22"/>
        <v>2</v>
      </c>
    </row>
    <row r="293" spans="2:16" s="27" customFormat="1" ht="54" x14ac:dyDescent="0.3">
      <c r="B293" s="139" t="s">
        <v>160</v>
      </c>
      <c r="C293" s="25" t="s">
        <v>10</v>
      </c>
      <c r="D293" s="141" t="str">
        <f t="shared" si="23"/>
        <v>Kaye Academic College of Education</v>
      </c>
      <c r="E293" s="141" t="str">
        <f t="shared" si="18"/>
        <v>Israel</v>
      </c>
      <c r="F293" s="139" t="s">
        <v>920</v>
      </c>
      <c r="G293" s="139" t="s">
        <v>916</v>
      </c>
      <c r="H293" s="139" t="s">
        <v>130</v>
      </c>
      <c r="I293" s="139" t="s">
        <v>921</v>
      </c>
      <c r="J293" s="75">
        <v>42887</v>
      </c>
      <c r="K293" s="75">
        <v>43100</v>
      </c>
      <c r="L293" s="29">
        <v>9</v>
      </c>
      <c r="M293" s="124">
        <f t="shared" si="19"/>
        <v>132</v>
      </c>
      <c r="N293" s="125">
        <f t="shared" si="20"/>
        <v>1188</v>
      </c>
      <c r="O293" s="26" t="str">
        <f t="shared" si="21"/>
        <v/>
      </c>
      <c r="P293" s="27">
        <f t="shared" si="22"/>
        <v>9</v>
      </c>
    </row>
    <row r="294" spans="2:16" s="27" customFormat="1" ht="54" x14ac:dyDescent="0.3">
      <c r="B294" s="139" t="s">
        <v>160</v>
      </c>
      <c r="C294" s="25" t="s">
        <v>10</v>
      </c>
      <c r="D294" s="141" t="str">
        <f t="shared" si="23"/>
        <v>Kaye Academic College of Education</v>
      </c>
      <c r="E294" s="141" t="str">
        <f t="shared" si="18"/>
        <v>Israel</v>
      </c>
      <c r="F294" s="139" t="s">
        <v>922</v>
      </c>
      <c r="G294" s="139" t="s">
        <v>910</v>
      </c>
      <c r="H294" s="139" t="s">
        <v>131</v>
      </c>
      <c r="I294" s="139" t="s">
        <v>923</v>
      </c>
      <c r="J294" s="75">
        <v>43101</v>
      </c>
      <c r="K294" s="75">
        <v>43251</v>
      </c>
      <c r="L294" s="29">
        <v>10</v>
      </c>
      <c r="M294" s="124">
        <f t="shared" si="19"/>
        <v>166</v>
      </c>
      <c r="N294" s="125">
        <f t="shared" si="20"/>
        <v>1660</v>
      </c>
      <c r="O294" s="26" t="str">
        <f t="shared" si="21"/>
        <v/>
      </c>
      <c r="P294" s="27">
        <f t="shared" si="22"/>
        <v>10</v>
      </c>
    </row>
    <row r="295" spans="2:16" s="27" customFormat="1" ht="54" x14ac:dyDescent="0.3">
      <c r="B295" s="139" t="s">
        <v>162</v>
      </c>
      <c r="C295" s="25" t="s">
        <v>10</v>
      </c>
      <c r="D295" s="141" t="str">
        <f t="shared" ref="D295:D305" si="65">IFERROR(IF(VLOOKUP(C295,PartnerN°Ref,2,FALSE)=0,"",VLOOKUP(C295,PartnerN°Ref,2,FALSE)),"")</f>
        <v>Kaye Academic College of Education</v>
      </c>
      <c r="E295" s="141" t="str">
        <f t="shared" ref="E295:E305" si="66">IFERROR(IF(VLOOKUP(C295,PartnerN°Ref,3,FALSE)=0,"",VLOOKUP(C295,PartnerN°Ref,3,FALSE)),"")</f>
        <v>Israel</v>
      </c>
      <c r="F295" s="139" t="s">
        <v>924</v>
      </c>
      <c r="G295" s="139" t="s">
        <v>910</v>
      </c>
      <c r="H295" s="139" t="s">
        <v>130</v>
      </c>
      <c r="I295" s="139" t="s">
        <v>925</v>
      </c>
      <c r="J295" s="75">
        <v>43101</v>
      </c>
      <c r="K295" s="75">
        <v>43251</v>
      </c>
      <c r="L295" s="29">
        <v>11</v>
      </c>
      <c r="M295" s="124">
        <f t="shared" ref="M295:M305" si="67">IF(O295="Error",0,IFERROR(INDEX(Rates,MATCH(E295,CountryALL,0),MATCH(H295,Category,0)),0))</f>
        <v>132</v>
      </c>
      <c r="N295" s="125">
        <f t="shared" ref="N295:N305" si="68">IF(O295="Error",0,IF(L295&gt;((K295-J295)+1),((K295-J295)+1)*M295,L295*M295))</f>
        <v>1452</v>
      </c>
      <c r="O295" s="26" t="str">
        <f t="shared" ref="O295:O305" si="69">IF(OR(COUNTBLANK(B295:L295)&gt;0,COUNTIF(WorkPackage,B295)=0,COUNTIF(PartnerN°,C295)=0,COUNTIF(CountryALL,E295)=0,COUNTIF(StaffCat,H295)=0,(K295-J295)&lt;0,ISNUMBER(L295)=FALSE,IF(ISNUMBER(L295)=TRUE,L295=INT(L295*1)/1=FALSE)),"Error","")</f>
        <v/>
      </c>
      <c r="P295" s="27">
        <f t="shared" ref="P295:P305" si="70">IF(L295&gt;(K295-J295)+1,(K295-J295)+1,L295)</f>
        <v>11</v>
      </c>
    </row>
    <row r="296" spans="2:16" s="27" customFormat="1" ht="36" x14ac:dyDescent="0.3">
      <c r="B296" s="139" t="s">
        <v>161</v>
      </c>
      <c r="C296" s="25" t="s">
        <v>10</v>
      </c>
      <c r="D296" s="141" t="str">
        <f t="shared" si="65"/>
        <v>Kaye Academic College of Education</v>
      </c>
      <c r="E296" s="141" t="str">
        <f t="shared" si="66"/>
        <v>Israel</v>
      </c>
      <c r="F296" s="139" t="s">
        <v>924</v>
      </c>
      <c r="G296" s="139" t="s">
        <v>910</v>
      </c>
      <c r="H296" s="139" t="s">
        <v>130</v>
      </c>
      <c r="I296" s="139" t="s">
        <v>1367</v>
      </c>
      <c r="J296" s="75">
        <v>43101</v>
      </c>
      <c r="K296" s="75">
        <v>43251</v>
      </c>
      <c r="L296" s="29">
        <v>12</v>
      </c>
      <c r="M296" s="124">
        <f t="shared" si="67"/>
        <v>132</v>
      </c>
      <c r="N296" s="125">
        <f t="shared" si="68"/>
        <v>1584</v>
      </c>
      <c r="O296" s="26" t="str">
        <f t="shared" si="69"/>
        <v/>
      </c>
      <c r="P296" s="27">
        <f t="shared" si="70"/>
        <v>12</v>
      </c>
    </row>
    <row r="297" spans="2:16" s="27" customFormat="1" x14ac:dyDescent="0.3">
      <c r="B297" s="139" t="s">
        <v>211</v>
      </c>
      <c r="C297" s="25" t="s">
        <v>10</v>
      </c>
      <c r="D297" s="141" t="str">
        <f t="shared" si="65"/>
        <v>Kaye Academic College of Education</v>
      </c>
      <c r="E297" s="141" t="str">
        <f t="shared" si="66"/>
        <v>Israel</v>
      </c>
      <c r="F297" s="139" t="s">
        <v>924</v>
      </c>
      <c r="G297" s="139" t="s">
        <v>910</v>
      </c>
      <c r="H297" s="139" t="s">
        <v>130</v>
      </c>
      <c r="I297" s="139" t="s">
        <v>1368</v>
      </c>
      <c r="J297" s="75">
        <v>43101</v>
      </c>
      <c r="K297" s="75">
        <v>43251</v>
      </c>
      <c r="L297" s="29">
        <v>3</v>
      </c>
      <c r="M297" s="124">
        <f t="shared" si="67"/>
        <v>132</v>
      </c>
      <c r="N297" s="125">
        <f t="shared" si="68"/>
        <v>396</v>
      </c>
      <c r="O297" s="26" t="str">
        <f t="shared" si="69"/>
        <v/>
      </c>
      <c r="P297" s="27">
        <f t="shared" si="70"/>
        <v>3</v>
      </c>
    </row>
    <row r="298" spans="2:16" s="27" customFormat="1" ht="36" x14ac:dyDescent="0.3">
      <c r="B298" s="139" t="s">
        <v>161</v>
      </c>
      <c r="C298" s="25" t="s">
        <v>10</v>
      </c>
      <c r="D298" s="141" t="str">
        <f t="shared" si="65"/>
        <v>Kaye Academic College of Education</v>
      </c>
      <c r="E298" s="141" t="str">
        <f t="shared" si="66"/>
        <v>Israel</v>
      </c>
      <c r="F298" s="139" t="s">
        <v>926</v>
      </c>
      <c r="G298" s="139" t="s">
        <v>916</v>
      </c>
      <c r="H298" s="139" t="s">
        <v>130</v>
      </c>
      <c r="I298" s="139" t="s">
        <v>927</v>
      </c>
      <c r="J298" s="75">
        <v>43101</v>
      </c>
      <c r="K298" s="75">
        <v>43251</v>
      </c>
      <c r="L298" s="29">
        <v>10</v>
      </c>
      <c r="M298" s="124">
        <f t="shared" si="67"/>
        <v>132</v>
      </c>
      <c r="N298" s="125">
        <f t="shared" si="68"/>
        <v>1320</v>
      </c>
      <c r="O298" s="26" t="str">
        <f t="shared" si="69"/>
        <v/>
      </c>
      <c r="P298" s="27">
        <f t="shared" si="70"/>
        <v>10</v>
      </c>
    </row>
    <row r="299" spans="2:16" s="27" customFormat="1" ht="36" x14ac:dyDescent="0.3">
      <c r="B299" s="139" t="s">
        <v>160</v>
      </c>
      <c r="C299" s="25" t="s">
        <v>10</v>
      </c>
      <c r="D299" s="141" t="str">
        <f t="shared" si="65"/>
        <v>Kaye Academic College of Education</v>
      </c>
      <c r="E299" s="141" t="str">
        <f t="shared" si="66"/>
        <v>Israel</v>
      </c>
      <c r="F299" s="139" t="s">
        <v>928</v>
      </c>
      <c r="G299" s="139" t="s">
        <v>929</v>
      </c>
      <c r="H299" s="139" t="s">
        <v>130</v>
      </c>
      <c r="I299" s="139" t="s">
        <v>930</v>
      </c>
      <c r="J299" s="75">
        <v>43101</v>
      </c>
      <c r="K299" s="75">
        <v>43251</v>
      </c>
      <c r="L299" s="29">
        <v>10</v>
      </c>
      <c r="M299" s="124">
        <f t="shared" si="67"/>
        <v>132</v>
      </c>
      <c r="N299" s="125">
        <f t="shared" si="68"/>
        <v>1320</v>
      </c>
      <c r="O299" s="26" t="str">
        <f t="shared" si="69"/>
        <v/>
      </c>
      <c r="P299" s="27">
        <f t="shared" si="70"/>
        <v>10</v>
      </c>
    </row>
    <row r="300" spans="2:16" s="27" customFormat="1" ht="72" x14ac:dyDescent="0.3">
      <c r="B300" s="139" t="s">
        <v>161</v>
      </c>
      <c r="C300" s="25" t="s">
        <v>10</v>
      </c>
      <c r="D300" s="141" t="str">
        <f t="shared" si="65"/>
        <v>Kaye Academic College of Education</v>
      </c>
      <c r="E300" s="141" t="str">
        <f t="shared" si="66"/>
        <v>Israel</v>
      </c>
      <c r="F300" s="139" t="s">
        <v>931</v>
      </c>
      <c r="G300" s="139" t="s">
        <v>910</v>
      </c>
      <c r="H300" s="139" t="s">
        <v>131</v>
      </c>
      <c r="I300" s="139" t="s">
        <v>932</v>
      </c>
      <c r="J300" s="75">
        <v>43252</v>
      </c>
      <c r="K300" s="75">
        <v>43465</v>
      </c>
      <c r="L300" s="29">
        <v>5</v>
      </c>
      <c r="M300" s="124">
        <f t="shared" si="67"/>
        <v>166</v>
      </c>
      <c r="N300" s="125">
        <f t="shared" si="68"/>
        <v>830</v>
      </c>
      <c r="O300" s="26" t="str">
        <f t="shared" si="69"/>
        <v/>
      </c>
      <c r="P300" s="27">
        <f t="shared" si="70"/>
        <v>5</v>
      </c>
    </row>
    <row r="301" spans="2:16" s="27" customFormat="1" x14ac:dyDescent="0.3">
      <c r="B301" s="139" t="s">
        <v>160</v>
      </c>
      <c r="C301" s="25" t="s">
        <v>10</v>
      </c>
      <c r="D301" s="141" t="str">
        <f t="shared" si="65"/>
        <v>Kaye Academic College of Education</v>
      </c>
      <c r="E301" s="141" t="str">
        <f t="shared" si="66"/>
        <v>Israel</v>
      </c>
      <c r="F301" s="139" t="s">
        <v>931</v>
      </c>
      <c r="G301" s="139" t="s">
        <v>910</v>
      </c>
      <c r="H301" s="139" t="s">
        <v>131</v>
      </c>
      <c r="I301" s="139" t="s">
        <v>1369</v>
      </c>
      <c r="J301" s="75">
        <v>43252</v>
      </c>
      <c r="K301" s="75">
        <v>43465</v>
      </c>
      <c r="L301" s="29">
        <v>5</v>
      </c>
      <c r="M301" s="124">
        <f t="shared" si="67"/>
        <v>166</v>
      </c>
      <c r="N301" s="125">
        <f t="shared" si="68"/>
        <v>830</v>
      </c>
      <c r="O301" s="26" t="str">
        <f t="shared" si="69"/>
        <v/>
      </c>
      <c r="P301" s="27">
        <f t="shared" si="70"/>
        <v>5</v>
      </c>
    </row>
    <row r="302" spans="2:16" s="27" customFormat="1" ht="54" x14ac:dyDescent="0.3">
      <c r="B302" s="139" t="s">
        <v>162</v>
      </c>
      <c r="C302" s="25" t="s">
        <v>10</v>
      </c>
      <c r="D302" s="141" t="str">
        <f t="shared" si="65"/>
        <v>Kaye Academic College of Education</v>
      </c>
      <c r="E302" s="141" t="str">
        <f t="shared" si="66"/>
        <v>Israel</v>
      </c>
      <c r="F302" s="139" t="s">
        <v>931</v>
      </c>
      <c r="G302" s="139" t="s">
        <v>910</v>
      </c>
      <c r="H302" s="139" t="s">
        <v>131</v>
      </c>
      <c r="I302" s="139" t="s">
        <v>1370</v>
      </c>
      <c r="J302" s="75">
        <v>43252</v>
      </c>
      <c r="K302" s="75">
        <v>43465</v>
      </c>
      <c r="L302" s="29">
        <v>10</v>
      </c>
      <c r="M302" s="124">
        <f t="shared" si="67"/>
        <v>166</v>
      </c>
      <c r="N302" s="125">
        <f t="shared" si="68"/>
        <v>1660</v>
      </c>
      <c r="O302" s="26" t="str">
        <f t="shared" si="69"/>
        <v/>
      </c>
      <c r="P302" s="27">
        <f t="shared" si="70"/>
        <v>10</v>
      </c>
    </row>
    <row r="303" spans="2:16" s="27" customFormat="1" ht="54" x14ac:dyDescent="0.3">
      <c r="B303" s="139" t="s">
        <v>160</v>
      </c>
      <c r="C303" s="25" t="s">
        <v>10</v>
      </c>
      <c r="D303" s="141" t="str">
        <f t="shared" si="65"/>
        <v>Kaye Academic College of Education</v>
      </c>
      <c r="E303" s="141" t="str">
        <f t="shared" si="66"/>
        <v>Israel</v>
      </c>
      <c r="F303" s="139" t="s">
        <v>933</v>
      </c>
      <c r="G303" s="139" t="s">
        <v>929</v>
      </c>
      <c r="H303" s="139" t="s">
        <v>130</v>
      </c>
      <c r="I303" s="139" t="s">
        <v>934</v>
      </c>
      <c r="J303" s="75">
        <v>43252</v>
      </c>
      <c r="K303" s="75">
        <v>43465</v>
      </c>
      <c r="L303" s="29">
        <v>6</v>
      </c>
      <c r="M303" s="124">
        <f t="shared" si="67"/>
        <v>132</v>
      </c>
      <c r="N303" s="125">
        <f t="shared" si="68"/>
        <v>792</v>
      </c>
      <c r="O303" s="26" t="str">
        <f t="shared" si="69"/>
        <v/>
      </c>
      <c r="P303" s="27">
        <f t="shared" si="70"/>
        <v>6</v>
      </c>
    </row>
    <row r="304" spans="2:16" s="27" customFormat="1" ht="54" x14ac:dyDescent="0.3">
      <c r="B304" s="139" t="s">
        <v>160</v>
      </c>
      <c r="C304" s="25" t="s">
        <v>10</v>
      </c>
      <c r="D304" s="141" t="str">
        <f t="shared" si="65"/>
        <v>Kaye Academic College of Education</v>
      </c>
      <c r="E304" s="141" t="str">
        <f t="shared" si="66"/>
        <v>Israel</v>
      </c>
      <c r="F304" s="139" t="s">
        <v>935</v>
      </c>
      <c r="G304" s="139" t="s">
        <v>910</v>
      </c>
      <c r="H304" s="139" t="s">
        <v>130</v>
      </c>
      <c r="I304" s="139" t="s">
        <v>936</v>
      </c>
      <c r="J304" s="75">
        <v>43252</v>
      </c>
      <c r="K304" s="75">
        <v>43465</v>
      </c>
      <c r="L304" s="29">
        <v>13</v>
      </c>
      <c r="M304" s="124">
        <f t="shared" si="67"/>
        <v>132</v>
      </c>
      <c r="N304" s="125">
        <f t="shared" si="68"/>
        <v>1716</v>
      </c>
      <c r="O304" s="26" t="str">
        <f t="shared" si="69"/>
        <v/>
      </c>
      <c r="P304" s="27">
        <f t="shared" si="70"/>
        <v>13</v>
      </c>
    </row>
    <row r="305" spans="2:16" s="27" customFormat="1" ht="54" x14ac:dyDescent="0.3">
      <c r="B305" s="139" t="s">
        <v>160</v>
      </c>
      <c r="C305" s="25" t="s">
        <v>10</v>
      </c>
      <c r="D305" s="141" t="str">
        <f t="shared" si="65"/>
        <v>Kaye Academic College of Education</v>
      </c>
      <c r="E305" s="141" t="str">
        <f t="shared" si="66"/>
        <v>Israel</v>
      </c>
      <c r="F305" s="139" t="s">
        <v>937</v>
      </c>
      <c r="G305" s="139" t="s">
        <v>916</v>
      </c>
      <c r="H305" s="139" t="s">
        <v>130</v>
      </c>
      <c r="I305" s="139" t="s">
        <v>938</v>
      </c>
      <c r="J305" s="75">
        <v>43252</v>
      </c>
      <c r="K305" s="75">
        <v>43465</v>
      </c>
      <c r="L305" s="29">
        <v>9</v>
      </c>
      <c r="M305" s="124">
        <f t="shared" si="67"/>
        <v>132</v>
      </c>
      <c r="N305" s="125">
        <f t="shared" si="68"/>
        <v>1188</v>
      </c>
      <c r="O305" s="26" t="str">
        <f t="shared" si="69"/>
        <v/>
      </c>
      <c r="P305" s="27">
        <f t="shared" si="70"/>
        <v>9</v>
      </c>
    </row>
    <row r="306" spans="2:16" s="27" customFormat="1" ht="108" x14ac:dyDescent="0.3">
      <c r="B306" s="220" t="s">
        <v>160</v>
      </c>
      <c r="C306" s="219" t="s">
        <v>10</v>
      </c>
      <c r="D306" s="141" t="str">
        <f t="shared" ref="D306:D324" si="71">IFERROR(IF(VLOOKUP(C306,PartnerN°Ref,2,FALSE)=0,"",VLOOKUP(C306,PartnerN°Ref,2,FALSE)),"")</f>
        <v>Kaye Academic College of Education</v>
      </c>
      <c r="E306" s="141" t="str">
        <f t="shared" ref="E306:E324" si="72">IFERROR(IF(VLOOKUP(C306,PartnerN°Ref,3,FALSE)=0,"",VLOOKUP(C306,PartnerN°Ref,3,FALSE)),"")</f>
        <v>Israel</v>
      </c>
      <c r="F306" s="223" t="s">
        <v>1692</v>
      </c>
      <c r="G306" s="223" t="s">
        <v>910</v>
      </c>
      <c r="H306" s="223" t="s">
        <v>130</v>
      </c>
      <c r="I306" s="224" t="s">
        <v>1693</v>
      </c>
      <c r="J306" s="222">
        <v>43466</v>
      </c>
      <c r="K306" s="222">
        <v>43616</v>
      </c>
      <c r="L306" s="221">
        <v>5</v>
      </c>
      <c r="M306" s="124">
        <f t="shared" ref="M306:M324" si="73">IF(O306="Error",0,IFERROR(INDEX(Rates,MATCH(E306,CountryALL,0),MATCH(H306,Category,0)),0))</f>
        <v>132</v>
      </c>
      <c r="N306" s="125">
        <f t="shared" ref="N306:N324" si="74">IF(O306="Error",0,IF(L306&gt;((K306-J306)+1),((K306-J306)+1)*M306,L306*M306))</f>
        <v>660</v>
      </c>
      <c r="O306" s="26" t="str">
        <f t="shared" ref="O306:O324" si="75">IF(OR(COUNTBLANK(B306:L306)&gt;0,COUNTIF(WorkPackage,B306)=0,COUNTIF(PartnerN°,C306)=0,COUNTIF(CountryALL,E306)=0,COUNTIF(StaffCat,H306)=0,(K306-J306)&lt;0,ISNUMBER(L306)=FALSE,IF(ISNUMBER(L306)=TRUE,L306=INT(L306*1)/1=FALSE)),"Error","")</f>
        <v/>
      </c>
      <c r="P306" s="27">
        <f t="shared" ref="P306:P324" si="76">IF(L306&gt;(K306-J306)+1,(K306-J306)+1,L306)</f>
        <v>5</v>
      </c>
    </row>
    <row r="307" spans="2:16" s="197" customFormat="1" x14ac:dyDescent="0.3">
      <c r="B307" s="220" t="s">
        <v>161</v>
      </c>
      <c r="C307" s="219" t="s">
        <v>10</v>
      </c>
      <c r="D307" s="212" t="str">
        <f t="shared" si="71"/>
        <v>Kaye Academic College of Education</v>
      </c>
      <c r="E307" s="212" t="str">
        <f t="shared" si="72"/>
        <v>Israel</v>
      </c>
      <c r="F307" s="223" t="s">
        <v>1692</v>
      </c>
      <c r="G307" s="223" t="s">
        <v>910</v>
      </c>
      <c r="H307" s="223" t="s">
        <v>130</v>
      </c>
      <c r="I307" s="223" t="s">
        <v>2060</v>
      </c>
      <c r="J307" s="222">
        <v>43466</v>
      </c>
      <c r="K307" s="222">
        <v>43616</v>
      </c>
      <c r="L307" s="221">
        <v>11</v>
      </c>
      <c r="M307" s="208">
        <f t="shared" si="73"/>
        <v>132</v>
      </c>
      <c r="N307" s="125">
        <f t="shared" si="74"/>
        <v>1452</v>
      </c>
      <c r="O307" s="196" t="str">
        <f t="shared" si="75"/>
        <v/>
      </c>
      <c r="P307" s="197">
        <f t="shared" si="76"/>
        <v>11</v>
      </c>
    </row>
    <row r="308" spans="2:16" s="197" customFormat="1" ht="36" x14ac:dyDescent="0.3">
      <c r="B308" s="220" t="s">
        <v>162</v>
      </c>
      <c r="C308" s="219" t="s">
        <v>10</v>
      </c>
      <c r="D308" s="212" t="str">
        <f t="shared" si="71"/>
        <v>Kaye Academic College of Education</v>
      </c>
      <c r="E308" s="212" t="str">
        <f t="shared" si="72"/>
        <v>Israel</v>
      </c>
      <c r="F308" s="223" t="s">
        <v>1692</v>
      </c>
      <c r="G308" s="223" t="s">
        <v>910</v>
      </c>
      <c r="H308" s="223" t="s">
        <v>130</v>
      </c>
      <c r="I308" s="223" t="s">
        <v>2061</v>
      </c>
      <c r="J308" s="222">
        <v>43466</v>
      </c>
      <c r="K308" s="222">
        <v>43616</v>
      </c>
      <c r="L308" s="221">
        <v>13</v>
      </c>
      <c r="M308" s="208">
        <f t="shared" si="73"/>
        <v>132</v>
      </c>
      <c r="N308" s="125">
        <f t="shared" si="74"/>
        <v>1716</v>
      </c>
      <c r="O308" s="196" t="str">
        <f t="shared" si="75"/>
        <v/>
      </c>
      <c r="P308" s="197">
        <f t="shared" si="76"/>
        <v>13</v>
      </c>
    </row>
    <row r="309" spans="2:16" s="197" customFormat="1" ht="36" x14ac:dyDescent="0.3">
      <c r="B309" s="220" t="s">
        <v>211</v>
      </c>
      <c r="C309" s="219" t="s">
        <v>10</v>
      </c>
      <c r="D309" s="212" t="str">
        <f t="shared" si="71"/>
        <v>Kaye Academic College of Education</v>
      </c>
      <c r="E309" s="212" t="str">
        <f t="shared" si="72"/>
        <v>Israel</v>
      </c>
      <c r="F309" s="223" t="s">
        <v>1692</v>
      </c>
      <c r="G309" s="223" t="s">
        <v>910</v>
      </c>
      <c r="H309" s="223" t="s">
        <v>130</v>
      </c>
      <c r="I309" s="223" t="s">
        <v>2062</v>
      </c>
      <c r="J309" s="222">
        <v>43466</v>
      </c>
      <c r="K309" s="222">
        <v>43616</v>
      </c>
      <c r="L309" s="221">
        <v>9</v>
      </c>
      <c r="M309" s="208">
        <f t="shared" si="73"/>
        <v>132</v>
      </c>
      <c r="N309" s="125">
        <f t="shared" si="74"/>
        <v>1188</v>
      </c>
      <c r="O309" s="196" t="str">
        <f t="shared" si="75"/>
        <v/>
      </c>
      <c r="P309" s="197">
        <f t="shared" si="76"/>
        <v>9</v>
      </c>
    </row>
    <row r="310" spans="2:16" s="27" customFormat="1" ht="90" x14ac:dyDescent="0.3">
      <c r="B310" s="220" t="s">
        <v>161</v>
      </c>
      <c r="C310" s="219" t="s">
        <v>10</v>
      </c>
      <c r="D310" s="141" t="str">
        <f t="shared" si="71"/>
        <v>Kaye Academic College of Education</v>
      </c>
      <c r="E310" s="141" t="str">
        <f t="shared" si="72"/>
        <v>Israel</v>
      </c>
      <c r="F310" s="223" t="s">
        <v>1694</v>
      </c>
      <c r="G310" s="223" t="s">
        <v>929</v>
      </c>
      <c r="H310" s="223" t="s">
        <v>130</v>
      </c>
      <c r="I310" s="223" t="s">
        <v>1695</v>
      </c>
      <c r="J310" s="222">
        <v>43466</v>
      </c>
      <c r="K310" s="222">
        <v>43616</v>
      </c>
      <c r="L310" s="221">
        <v>5</v>
      </c>
      <c r="M310" s="124">
        <f t="shared" si="73"/>
        <v>132</v>
      </c>
      <c r="N310" s="125">
        <f t="shared" si="74"/>
        <v>660</v>
      </c>
      <c r="O310" s="26" t="str">
        <f t="shared" si="75"/>
        <v/>
      </c>
      <c r="P310" s="27">
        <f t="shared" si="76"/>
        <v>5</v>
      </c>
    </row>
    <row r="311" spans="2:16" s="197" customFormat="1" x14ac:dyDescent="0.3">
      <c r="B311" s="220" t="s">
        <v>211</v>
      </c>
      <c r="C311" s="219" t="s">
        <v>10</v>
      </c>
      <c r="D311" s="212" t="str">
        <f t="shared" si="71"/>
        <v>Kaye Academic College of Education</v>
      </c>
      <c r="E311" s="212" t="str">
        <f t="shared" si="72"/>
        <v>Israel</v>
      </c>
      <c r="F311" s="223" t="s">
        <v>1694</v>
      </c>
      <c r="G311" s="223" t="s">
        <v>929</v>
      </c>
      <c r="H311" s="223" t="s">
        <v>130</v>
      </c>
      <c r="I311" s="223" t="s">
        <v>2063</v>
      </c>
      <c r="J311" s="222">
        <v>43466</v>
      </c>
      <c r="K311" s="222">
        <v>43616</v>
      </c>
      <c r="L311" s="221">
        <v>1</v>
      </c>
      <c r="M311" s="208">
        <f t="shared" si="73"/>
        <v>132</v>
      </c>
      <c r="N311" s="125">
        <f t="shared" si="74"/>
        <v>132</v>
      </c>
      <c r="O311" s="196" t="str">
        <f t="shared" si="75"/>
        <v/>
      </c>
      <c r="P311" s="197">
        <f t="shared" si="76"/>
        <v>1</v>
      </c>
    </row>
    <row r="312" spans="2:16" s="27" customFormat="1" ht="90" x14ac:dyDescent="0.3">
      <c r="B312" s="220" t="s">
        <v>160</v>
      </c>
      <c r="C312" s="219" t="s">
        <v>10</v>
      </c>
      <c r="D312" s="141" t="str">
        <f t="shared" si="71"/>
        <v>Kaye Academic College of Education</v>
      </c>
      <c r="E312" s="141" t="str">
        <f t="shared" si="72"/>
        <v>Israel</v>
      </c>
      <c r="F312" s="223" t="s">
        <v>1696</v>
      </c>
      <c r="G312" s="223" t="s">
        <v>916</v>
      </c>
      <c r="H312" s="223" t="s">
        <v>130</v>
      </c>
      <c r="I312" s="223" t="s">
        <v>1697</v>
      </c>
      <c r="J312" s="222">
        <v>43466</v>
      </c>
      <c r="K312" s="222">
        <v>43616</v>
      </c>
      <c r="L312" s="221">
        <v>5</v>
      </c>
      <c r="M312" s="124">
        <f t="shared" si="73"/>
        <v>132</v>
      </c>
      <c r="N312" s="125">
        <f t="shared" si="74"/>
        <v>660</v>
      </c>
      <c r="O312" s="26" t="str">
        <f t="shared" si="75"/>
        <v/>
      </c>
      <c r="P312" s="27">
        <f t="shared" si="76"/>
        <v>5</v>
      </c>
    </row>
    <row r="313" spans="2:16" s="197" customFormat="1" x14ac:dyDescent="0.3">
      <c r="B313" s="220" t="s">
        <v>161</v>
      </c>
      <c r="C313" s="219" t="s">
        <v>10</v>
      </c>
      <c r="D313" s="212" t="str">
        <f t="shared" si="71"/>
        <v>Kaye Academic College of Education</v>
      </c>
      <c r="E313" s="212" t="str">
        <f t="shared" si="72"/>
        <v>Israel</v>
      </c>
      <c r="F313" s="223" t="s">
        <v>1696</v>
      </c>
      <c r="G313" s="223" t="s">
        <v>916</v>
      </c>
      <c r="H313" s="223" t="s">
        <v>130</v>
      </c>
      <c r="I313" s="223" t="s">
        <v>2064</v>
      </c>
      <c r="J313" s="222">
        <v>43466</v>
      </c>
      <c r="K313" s="222">
        <v>43616</v>
      </c>
      <c r="L313" s="221">
        <v>2</v>
      </c>
      <c r="M313" s="208">
        <f t="shared" si="73"/>
        <v>132</v>
      </c>
      <c r="N313" s="125">
        <f t="shared" si="74"/>
        <v>264</v>
      </c>
      <c r="O313" s="196" t="str">
        <f t="shared" si="75"/>
        <v/>
      </c>
      <c r="P313" s="197">
        <f t="shared" si="76"/>
        <v>2</v>
      </c>
    </row>
    <row r="314" spans="2:16" s="27" customFormat="1" ht="126" x14ac:dyDescent="0.3">
      <c r="B314" s="220" t="s">
        <v>160</v>
      </c>
      <c r="C314" s="219" t="s">
        <v>10</v>
      </c>
      <c r="D314" s="141" t="str">
        <f t="shared" si="71"/>
        <v>Kaye Academic College of Education</v>
      </c>
      <c r="E314" s="141" t="str">
        <f t="shared" si="72"/>
        <v>Israel</v>
      </c>
      <c r="F314" s="223" t="s">
        <v>1698</v>
      </c>
      <c r="G314" s="223" t="s">
        <v>1699</v>
      </c>
      <c r="H314" s="223" t="s">
        <v>130</v>
      </c>
      <c r="I314" s="223" t="s">
        <v>1700</v>
      </c>
      <c r="J314" s="222">
        <v>43466</v>
      </c>
      <c r="K314" s="222">
        <v>43616</v>
      </c>
      <c r="L314" s="221">
        <v>8</v>
      </c>
      <c r="M314" s="124">
        <f t="shared" si="73"/>
        <v>132</v>
      </c>
      <c r="N314" s="125">
        <f t="shared" si="74"/>
        <v>1056</v>
      </c>
      <c r="O314" s="26" t="str">
        <f t="shared" si="75"/>
        <v/>
      </c>
      <c r="P314" s="27">
        <f t="shared" si="76"/>
        <v>8</v>
      </c>
    </row>
    <row r="315" spans="2:16" s="27" customFormat="1" ht="72" x14ac:dyDescent="0.3">
      <c r="B315" s="220" t="s">
        <v>160</v>
      </c>
      <c r="C315" s="219" t="s">
        <v>10</v>
      </c>
      <c r="D315" s="141" t="str">
        <f t="shared" si="71"/>
        <v>Kaye Academic College of Education</v>
      </c>
      <c r="E315" s="141" t="str">
        <f t="shared" si="72"/>
        <v>Israel</v>
      </c>
      <c r="F315" s="223" t="s">
        <v>1701</v>
      </c>
      <c r="G315" s="223" t="s">
        <v>910</v>
      </c>
      <c r="H315" s="223" t="s">
        <v>130</v>
      </c>
      <c r="I315" s="223" t="s">
        <v>1702</v>
      </c>
      <c r="J315" s="222">
        <v>43617</v>
      </c>
      <c r="K315" s="222">
        <v>43752</v>
      </c>
      <c r="L315" s="221">
        <v>9</v>
      </c>
      <c r="M315" s="124">
        <f t="shared" si="73"/>
        <v>132</v>
      </c>
      <c r="N315" s="125">
        <f t="shared" si="74"/>
        <v>1188</v>
      </c>
      <c r="O315" s="26" t="str">
        <f t="shared" si="75"/>
        <v/>
      </c>
      <c r="P315" s="27">
        <f t="shared" si="76"/>
        <v>9</v>
      </c>
    </row>
    <row r="316" spans="2:16" s="197" customFormat="1" ht="54" x14ac:dyDescent="0.3">
      <c r="B316" s="220" t="s">
        <v>161</v>
      </c>
      <c r="C316" s="219" t="s">
        <v>10</v>
      </c>
      <c r="D316" s="212" t="str">
        <f t="shared" si="71"/>
        <v>Kaye Academic College of Education</v>
      </c>
      <c r="E316" s="212" t="str">
        <f t="shared" si="72"/>
        <v>Israel</v>
      </c>
      <c r="F316" s="223" t="s">
        <v>1701</v>
      </c>
      <c r="G316" s="223" t="s">
        <v>910</v>
      </c>
      <c r="H316" s="223" t="s">
        <v>130</v>
      </c>
      <c r="I316" s="223" t="s">
        <v>2065</v>
      </c>
      <c r="J316" s="222">
        <v>43617</v>
      </c>
      <c r="K316" s="222">
        <v>43752</v>
      </c>
      <c r="L316" s="221">
        <v>17</v>
      </c>
      <c r="M316" s="208">
        <f t="shared" si="73"/>
        <v>132</v>
      </c>
      <c r="N316" s="125">
        <f t="shared" si="74"/>
        <v>2244</v>
      </c>
      <c r="O316" s="196" t="str">
        <f t="shared" si="75"/>
        <v/>
      </c>
      <c r="P316" s="197">
        <f t="shared" si="76"/>
        <v>17</v>
      </c>
    </row>
    <row r="317" spans="2:16" s="197" customFormat="1" x14ac:dyDescent="0.3">
      <c r="B317" s="220" t="s">
        <v>211</v>
      </c>
      <c r="C317" s="219" t="s">
        <v>10</v>
      </c>
      <c r="D317" s="212" t="str">
        <f t="shared" si="71"/>
        <v>Kaye Academic College of Education</v>
      </c>
      <c r="E317" s="212" t="str">
        <f t="shared" si="72"/>
        <v>Israel</v>
      </c>
      <c r="F317" s="223" t="s">
        <v>1701</v>
      </c>
      <c r="G317" s="223" t="s">
        <v>910</v>
      </c>
      <c r="H317" s="223" t="s">
        <v>130</v>
      </c>
      <c r="I317" s="223" t="s">
        <v>2066</v>
      </c>
      <c r="J317" s="222">
        <v>43617</v>
      </c>
      <c r="K317" s="222">
        <v>43752</v>
      </c>
      <c r="L317" s="221">
        <v>8</v>
      </c>
      <c r="M317" s="208">
        <f t="shared" si="73"/>
        <v>132</v>
      </c>
      <c r="N317" s="125">
        <f t="shared" si="74"/>
        <v>1056</v>
      </c>
      <c r="O317" s="196" t="str">
        <f t="shared" si="75"/>
        <v/>
      </c>
      <c r="P317" s="197">
        <f t="shared" si="76"/>
        <v>8</v>
      </c>
    </row>
    <row r="318" spans="2:16" s="197" customFormat="1" x14ac:dyDescent="0.3">
      <c r="B318" s="220" t="s">
        <v>162</v>
      </c>
      <c r="C318" s="219" t="s">
        <v>10</v>
      </c>
      <c r="D318" s="212" t="str">
        <f t="shared" si="71"/>
        <v>Kaye Academic College of Education</v>
      </c>
      <c r="E318" s="212" t="str">
        <f t="shared" si="72"/>
        <v>Israel</v>
      </c>
      <c r="F318" s="223" t="s">
        <v>1701</v>
      </c>
      <c r="G318" s="223" t="s">
        <v>910</v>
      </c>
      <c r="H318" s="223" t="s">
        <v>130</v>
      </c>
      <c r="I318" s="223" t="s">
        <v>2067</v>
      </c>
      <c r="J318" s="222">
        <v>43617</v>
      </c>
      <c r="K318" s="222">
        <v>43752</v>
      </c>
      <c r="L318" s="221">
        <v>1</v>
      </c>
      <c r="M318" s="208">
        <f t="shared" si="73"/>
        <v>132</v>
      </c>
      <c r="N318" s="125">
        <f t="shared" si="74"/>
        <v>132</v>
      </c>
      <c r="O318" s="196" t="str">
        <f t="shared" si="75"/>
        <v/>
      </c>
      <c r="P318" s="197">
        <f t="shared" si="76"/>
        <v>1</v>
      </c>
    </row>
    <row r="319" spans="2:16" s="27" customFormat="1" ht="36" x14ac:dyDescent="0.3">
      <c r="B319" s="220" t="s">
        <v>161</v>
      </c>
      <c r="C319" s="219" t="s">
        <v>10</v>
      </c>
      <c r="D319" s="141" t="str">
        <f t="shared" si="71"/>
        <v>Kaye Academic College of Education</v>
      </c>
      <c r="E319" s="141" t="str">
        <f t="shared" si="72"/>
        <v>Israel</v>
      </c>
      <c r="F319" s="223" t="s">
        <v>1703</v>
      </c>
      <c r="G319" s="223" t="s">
        <v>929</v>
      </c>
      <c r="H319" s="223" t="s">
        <v>130</v>
      </c>
      <c r="I319" s="223" t="s">
        <v>1704</v>
      </c>
      <c r="J319" s="222">
        <v>43617</v>
      </c>
      <c r="K319" s="222">
        <v>43752</v>
      </c>
      <c r="L319" s="221">
        <v>4</v>
      </c>
      <c r="M319" s="124">
        <f t="shared" si="73"/>
        <v>132</v>
      </c>
      <c r="N319" s="125">
        <f t="shared" si="74"/>
        <v>528</v>
      </c>
      <c r="O319" s="26" t="str">
        <f t="shared" si="75"/>
        <v/>
      </c>
      <c r="P319" s="27">
        <f t="shared" si="76"/>
        <v>4</v>
      </c>
    </row>
    <row r="320" spans="2:16" s="197" customFormat="1" x14ac:dyDescent="0.3">
      <c r="B320" s="220" t="s">
        <v>211</v>
      </c>
      <c r="C320" s="219" t="s">
        <v>10</v>
      </c>
      <c r="D320" s="212" t="str">
        <f t="shared" si="71"/>
        <v>Kaye Academic College of Education</v>
      </c>
      <c r="E320" s="212" t="str">
        <f t="shared" si="72"/>
        <v>Israel</v>
      </c>
      <c r="F320" s="223" t="s">
        <v>1703</v>
      </c>
      <c r="G320" s="223" t="s">
        <v>929</v>
      </c>
      <c r="H320" s="223" t="s">
        <v>130</v>
      </c>
      <c r="I320" s="223" t="s">
        <v>2068</v>
      </c>
      <c r="J320" s="222">
        <v>43617</v>
      </c>
      <c r="K320" s="222">
        <v>43752</v>
      </c>
      <c r="L320" s="221">
        <v>1</v>
      </c>
      <c r="M320" s="208">
        <f t="shared" si="73"/>
        <v>132</v>
      </c>
      <c r="N320" s="125">
        <f t="shared" si="74"/>
        <v>132</v>
      </c>
      <c r="O320" s="196" t="str">
        <f t="shared" si="75"/>
        <v/>
      </c>
      <c r="P320" s="197">
        <f t="shared" si="76"/>
        <v>1</v>
      </c>
    </row>
    <row r="321" spans="2:16" s="27" customFormat="1" ht="54" x14ac:dyDescent="0.3">
      <c r="B321" s="220" t="s">
        <v>160</v>
      </c>
      <c r="C321" s="219" t="s">
        <v>10</v>
      </c>
      <c r="D321" s="141" t="str">
        <f t="shared" si="71"/>
        <v>Kaye Academic College of Education</v>
      </c>
      <c r="E321" s="141" t="str">
        <f t="shared" si="72"/>
        <v>Israel</v>
      </c>
      <c r="F321" s="223" t="s">
        <v>1705</v>
      </c>
      <c r="G321" s="223" t="s">
        <v>916</v>
      </c>
      <c r="H321" s="223" t="s">
        <v>130</v>
      </c>
      <c r="I321" s="223" t="s">
        <v>1706</v>
      </c>
      <c r="J321" s="222">
        <v>43617</v>
      </c>
      <c r="K321" s="222">
        <v>43752</v>
      </c>
      <c r="L321" s="221">
        <v>2</v>
      </c>
      <c r="M321" s="124">
        <f t="shared" si="73"/>
        <v>132</v>
      </c>
      <c r="N321" s="125">
        <f t="shared" si="74"/>
        <v>264</v>
      </c>
      <c r="O321" s="26" t="str">
        <f t="shared" si="75"/>
        <v/>
      </c>
      <c r="P321" s="27">
        <f t="shared" si="76"/>
        <v>2</v>
      </c>
    </row>
    <row r="322" spans="2:16" s="197" customFormat="1" x14ac:dyDescent="0.3">
      <c r="B322" s="220" t="s">
        <v>161</v>
      </c>
      <c r="C322" s="219" t="s">
        <v>10</v>
      </c>
      <c r="D322" s="212" t="str">
        <f t="shared" si="71"/>
        <v>Kaye Academic College of Education</v>
      </c>
      <c r="E322" s="212" t="str">
        <f t="shared" si="72"/>
        <v>Israel</v>
      </c>
      <c r="F322" s="223" t="s">
        <v>1705</v>
      </c>
      <c r="G322" s="223" t="s">
        <v>916</v>
      </c>
      <c r="H322" s="223" t="s">
        <v>130</v>
      </c>
      <c r="I322" s="223" t="s">
        <v>2069</v>
      </c>
      <c r="J322" s="222">
        <v>43617</v>
      </c>
      <c r="K322" s="222">
        <v>43752</v>
      </c>
      <c r="L322" s="221">
        <v>5</v>
      </c>
      <c r="M322" s="208">
        <f t="shared" si="73"/>
        <v>132</v>
      </c>
      <c r="N322" s="125">
        <f t="shared" si="74"/>
        <v>660</v>
      </c>
      <c r="O322" s="196" t="str">
        <f t="shared" si="75"/>
        <v/>
      </c>
      <c r="P322" s="197">
        <f t="shared" si="76"/>
        <v>5</v>
      </c>
    </row>
    <row r="323" spans="2:16" s="27" customFormat="1" ht="72" x14ac:dyDescent="0.3">
      <c r="B323" s="220" t="s">
        <v>160</v>
      </c>
      <c r="C323" s="219" t="s">
        <v>10</v>
      </c>
      <c r="D323" s="141" t="str">
        <f t="shared" si="71"/>
        <v>Kaye Academic College of Education</v>
      </c>
      <c r="E323" s="141" t="str">
        <f t="shared" si="72"/>
        <v>Israel</v>
      </c>
      <c r="F323" s="223" t="s">
        <v>1707</v>
      </c>
      <c r="G323" s="223" t="s">
        <v>1699</v>
      </c>
      <c r="H323" s="223" t="s">
        <v>130</v>
      </c>
      <c r="I323" s="223" t="s">
        <v>1708</v>
      </c>
      <c r="J323" s="222">
        <v>43617</v>
      </c>
      <c r="K323" s="222">
        <v>43752</v>
      </c>
      <c r="L323" s="221">
        <v>3</v>
      </c>
      <c r="M323" s="124">
        <f t="shared" si="73"/>
        <v>132</v>
      </c>
      <c r="N323" s="125">
        <f t="shared" si="74"/>
        <v>396</v>
      </c>
      <c r="O323" s="26" t="str">
        <f t="shared" si="75"/>
        <v/>
      </c>
      <c r="P323" s="27">
        <f t="shared" si="76"/>
        <v>3</v>
      </c>
    </row>
    <row r="324" spans="2:16" s="197" customFormat="1" ht="36" x14ac:dyDescent="0.3">
      <c r="B324" s="220" t="s">
        <v>161</v>
      </c>
      <c r="C324" s="219" t="s">
        <v>10</v>
      </c>
      <c r="D324" s="212" t="str">
        <f t="shared" si="71"/>
        <v>Kaye Academic College of Education</v>
      </c>
      <c r="E324" s="212" t="str">
        <f t="shared" si="72"/>
        <v>Israel</v>
      </c>
      <c r="F324" s="223" t="s">
        <v>1707</v>
      </c>
      <c r="G324" s="223" t="s">
        <v>1699</v>
      </c>
      <c r="H324" s="223" t="s">
        <v>130</v>
      </c>
      <c r="I324" s="223" t="s">
        <v>2070</v>
      </c>
      <c r="J324" s="222">
        <v>43617</v>
      </c>
      <c r="K324" s="222">
        <v>43752</v>
      </c>
      <c r="L324" s="221">
        <v>5</v>
      </c>
      <c r="M324" s="208">
        <f t="shared" si="73"/>
        <v>132</v>
      </c>
      <c r="N324" s="125">
        <f t="shared" si="74"/>
        <v>660</v>
      </c>
      <c r="O324" s="196" t="str">
        <f t="shared" si="75"/>
        <v/>
      </c>
      <c r="P324" s="197">
        <f t="shared" si="76"/>
        <v>5</v>
      </c>
    </row>
    <row r="325" spans="2:16" s="27" customFormat="1" ht="198" x14ac:dyDescent="0.3">
      <c r="B325" s="139" t="s">
        <v>161</v>
      </c>
      <c r="C325" s="25" t="s">
        <v>11</v>
      </c>
      <c r="D325" s="141" t="str">
        <f t="shared" si="23"/>
        <v>University of Bucharest</v>
      </c>
      <c r="E325" s="141" t="str">
        <f t="shared" si="18"/>
        <v>Romania</v>
      </c>
      <c r="F325" s="139" t="s">
        <v>1013</v>
      </c>
      <c r="G325" s="139" t="s">
        <v>1014</v>
      </c>
      <c r="H325" s="139" t="s">
        <v>130</v>
      </c>
      <c r="I325" s="139" t="s">
        <v>1015</v>
      </c>
      <c r="J325" s="75">
        <v>42856</v>
      </c>
      <c r="K325" s="75">
        <v>42947</v>
      </c>
      <c r="L325" s="29">
        <v>3</v>
      </c>
      <c r="M325" s="124">
        <f t="shared" si="19"/>
        <v>74</v>
      </c>
      <c r="N325" s="125">
        <f t="shared" si="20"/>
        <v>222</v>
      </c>
      <c r="O325" s="26" t="str">
        <f t="shared" si="21"/>
        <v/>
      </c>
      <c r="P325" s="27">
        <f t="shared" si="22"/>
        <v>3</v>
      </c>
    </row>
    <row r="326" spans="2:16" s="27" customFormat="1" ht="90" x14ac:dyDescent="0.3">
      <c r="B326" s="139" t="s">
        <v>162</v>
      </c>
      <c r="C326" s="25" t="s">
        <v>11</v>
      </c>
      <c r="D326" s="141" t="str">
        <f t="shared" si="23"/>
        <v>University of Bucharest</v>
      </c>
      <c r="E326" s="141" t="str">
        <f t="shared" si="18"/>
        <v>Romania</v>
      </c>
      <c r="F326" s="139" t="s">
        <v>1016</v>
      </c>
      <c r="G326" s="139" t="s">
        <v>1014</v>
      </c>
      <c r="H326" s="139" t="s">
        <v>131</v>
      </c>
      <c r="I326" s="139" t="s">
        <v>1017</v>
      </c>
      <c r="J326" s="75">
        <v>42856</v>
      </c>
      <c r="K326" s="75">
        <v>42886</v>
      </c>
      <c r="L326" s="29">
        <v>1</v>
      </c>
      <c r="M326" s="124">
        <f t="shared" si="19"/>
        <v>88</v>
      </c>
      <c r="N326" s="125">
        <f t="shared" si="20"/>
        <v>88</v>
      </c>
      <c r="O326" s="26" t="str">
        <f t="shared" si="21"/>
        <v/>
      </c>
      <c r="P326" s="27">
        <f t="shared" si="22"/>
        <v>1</v>
      </c>
    </row>
    <row r="327" spans="2:16" s="27" customFormat="1" ht="288" x14ac:dyDescent="0.3">
      <c r="B327" s="139" t="s">
        <v>160</v>
      </c>
      <c r="C327" s="25" t="s">
        <v>11</v>
      </c>
      <c r="D327" s="141" t="str">
        <f t="shared" si="23"/>
        <v>University of Bucharest</v>
      </c>
      <c r="E327" s="141" t="str">
        <f t="shared" si="18"/>
        <v>Romania</v>
      </c>
      <c r="F327" s="139" t="s">
        <v>1013</v>
      </c>
      <c r="G327" s="139" t="s">
        <v>1014</v>
      </c>
      <c r="H327" s="139" t="s">
        <v>130</v>
      </c>
      <c r="I327" s="139" t="s">
        <v>1018</v>
      </c>
      <c r="J327" s="75">
        <v>42887</v>
      </c>
      <c r="K327" s="75">
        <v>43159</v>
      </c>
      <c r="L327" s="29">
        <v>19</v>
      </c>
      <c r="M327" s="124">
        <f t="shared" si="19"/>
        <v>74</v>
      </c>
      <c r="N327" s="125">
        <f t="shared" si="20"/>
        <v>1406</v>
      </c>
      <c r="O327" s="26" t="str">
        <f t="shared" si="21"/>
        <v/>
      </c>
      <c r="P327" s="27">
        <f t="shared" si="22"/>
        <v>19</v>
      </c>
    </row>
    <row r="328" spans="2:16" s="27" customFormat="1" ht="126" x14ac:dyDescent="0.3">
      <c r="B328" s="139" t="s">
        <v>161</v>
      </c>
      <c r="C328" s="25" t="s">
        <v>11</v>
      </c>
      <c r="D328" s="141" t="str">
        <f t="shared" si="23"/>
        <v>University of Bucharest</v>
      </c>
      <c r="E328" s="141" t="str">
        <f t="shared" si="18"/>
        <v>Romania</v>
      </c>
      <c r="F328" s="139" t="s">
        <v>1013</v>
      </c>
      <c r="G328" s="139" t="s">
        <v>1014</v>
      </c>
      <c r="H328" s="139" t="s">
        <v>130</v>
      </c>
      <c r="I328" s="139" t="s">
        <v>1019</v>
      </c>
      <c r="J328" s="75">
        <v>42979</v>
      </c>
      <c r="K328" s="75">
        <v>43131</v>
      </c>
      <c r="L328" s="29">
        <v>4</v>
      </c>
      <c r="M328" s="124">
        <f t="shared" si="19"/>
        <v>74</v>
      </c>
      <c r="N328" s="125">
        <f t="shared" si="20"/>
        <v>296</v>
      </c>
      <c r="O328" s="26" t="str">
        <f t="shared" si="21"/>
        <v/>
      </c>
      <c r="P328" s="27">
        <f t="shared" si="22"/>
        <v>4</v>
      </c>
    </row>
    <row r="329" spans="2:16" s="27" customFormat="1" ht="36" x14ac:dyDescent="0.3">
      <c r="B329" s="139" t="s">
        <v>162</v>
      </c>
      <c r="C329" s="25" t="s">
        <v>11</v>
      </c>
      <c r="D329" s="141" t="str">
        <f t="shared" si="23"/>
        <v>University of Bucharest</v>
      </c>
      <c r="E329" s="141" t="str">
        <f t="shared" si="18"/>
        <v>Romania</v>
      </c>
      <c r="F329" s="139" t="s">
        <v>1016</v>
      </c>
      <c r="G329" s="139" t="s">
        <v>1014</v>
      </c>
      <c r="H329" s="139" t="s">
        <v>131</v>
      </c>
      <c r="I329" s="139" t="s">
        <v>1020</v>
      </c>
      <c r="J329" s="75">
        <v>43101</v>
      </c>
      <c r="K329" s="75">
        <v>43131</v>
      </c>
      <c r="L329" s="29">
        <v>2</v>
      </c>
      <c r="M329" s="124">
        <f t="shared" si="19"/>
        <v>88</v>
      </c>
      <c r="N329" s="125">
        <f t="shared" si="20"/>
        <v>176</v>
      </c>
      <c r="O329" s="26" t="str">
        <f t="shared" si="21"/>
        <v/>
      </c>
      <c r="P329" s="27">
        <f t="shared" si="22"/>
        <v>2</v>
      </c>
    </row>
    <row r="330" spans="2:16" s="27" customFormat="1" ht="198" x14ac:dyDescent="0.3">
      <c r="B330" s="139" t="s">
        <v>161</v>
      </c>
      <c r="C330" s="25" t="s">
        <v>11</v>
      </c>
      <c r="D330" s="141" t="str">
        <f t="shared" si="23"/>
        <v>University of Bucharest</v>
      </c>
      <c r="E330" s="141" t="str">
        <f t="shared" si="18"/>
        <v>Romania</v>
      </c>
      <c r="F330" s="139" t="s">
        <v>1021</v>
      </c>
      <c r="G330" s="139" t="s">
        <v>1022</v>
      </c>
      <c r="H330" s="139" t="s">
        <v>130</v>
      </c>
      <c r="I330" s="139" t="s">
        <v>1023</v>
      </c>
      <c r="J330" s="75">
        <v>42856</v>
      </c>
      <c r="K330" s="75">
        <v>42947</v>
      </c>
      <c r="L330" s="29">
        <v>3</v>
      </c>
      <c r="M330" s="124">
        <f t="shared" si="19"/>
        <v>74</v>
      </c>
      <c r="N330" s="125">
        <f t="shared" si="20"/>
        <v>222</v>
      </c>
      <c r="O330" s="26" t="str">
        <f t="shared" si="21"/>
        <v/>
      </c>
      <c r="P330" s="27">
        <f t="shared" si="22"/>
        <v>3</v>
      </c>
    </row>
    <row r="331" spans="2:16" s="27" customFormat="1" ht="306" x14ac:dyDescent="0.3">
      <c r="B331" s="139" t="s">
        <v>160</v>
      </c>
      <c r="C331" s="25" t="s">
        <v>11</v>
      </c>
      <c r="D331" s="141" t="str">
        <f t="shared" si="23"/>
        <v>University of Bucharest</v>
      </c>
      <c r="E331" s="141" t="str">
        <f t="shared" si="18"/>
        <v>Romania</v>
      </c>
      <c r="F331" s="139" t="s">
        <v>1021</v>
      </c>
      <c r="G331" s="139" t="s">
        <v>1022</v>
      </c>
      <c r="H331" s="139" t="s">
        <v>130</v>
      </c>
      <c r="I331" s="139" t="s">
        <v>1024</v>
      </c>
      <c r="J331" s="75">
        <v>42856</v>
      </c>
      <c r="K331" s="75">
        <v>43159</v>
      </c>
      <c r="L331" s="29">
        <v>22</v>
      </c>
      <c r="M331" s="124">
        <f t="shared" si="19"/>
        <v>74</v>
      </c>
      <c r="N331" s="125">
        <f t="shared" si="20"/>
        <v>1628</v>
      </c>
      <c r="O331" s="26" t="str">
        <f t="shared" si="21"/>
        <v/>
      </c>
      <c r="P331" s="27">
        <f t="shared" si="22"/>
        <v>22</v>
      </c>
    </row>
    <row r="332" spans="2:16" s="27" customFormat="1" ht="126" x14ac:dyDescent="0.3">
      <c r="B332" s="139" t="s">
        <v>161</v>
      </c>
      <c r="C332" s="25" t="s">
        <v>11</v>
      </c>
      <c r="D332" s="141" t="str">
        <f t="shared" si="23"/>
        <v>University of Bucharest</v>
      </c>
      <c r="E332" s="141" t="str">
        <f t="shared" si="18"/>
        <v>Romania</v>
      </c>
      <c r="F332" s="139" t="s">
        <v>1021</v>
      </c>
      <c r="G332" s="139" t="s">
        <v>1022</v>
      </c>
      <c r="H332" s="139" t="s">
        <v>130</v>
      </c>
      <c r="I332" s="139" t="s">
        <v>1025</v>
      </c>
      <c r="J332" s="75">
        <v>42979</v>
      </c>
      <c r="K332" s="75">
        <v>43100</v>
      </c>
      <c r="L332" s="29">
        <v>4</v>
      </c>
      <c r="M332" s="124">
        <f t="shared" si="19"/>
        <v>74</v>
      </c>
      <c r="N332" s="125">
        <f t="shared" si="20"/>
        <v>296</v>
      </c>
      <c r="O332" s="26" t="str">
        <f t="shared" si="21"/>
        <v/>
      </c>
      <c r="P332" s="27">
        <f t="shared" si="22"/>
        <v>4</v>
      </c>
    </row>
    <row r="333" spans="2:16" s="27" customFormat="1" ht="162" x14ac:dyDescent="0.3">
      <c r="B333" s="139" t="s">
        <v>161</v>
      </c>
      <c r="C333" s="25" t="s">
        <v>11</v>
      </c>
      <c r="D333" s="141" t="str">
        <f t="shared" si="23"/>
        <v>University of Bucharest</v>
      </c>
      <c r="E333" s="141" t="str">
        <f t="shared" si="18"/>
        <v>Romania</v>
      </c>
      <c r="F333" s="139" t="s">
        <v>1026</v>
      </c>
      <c r="G333" s="139" t="s">
        <v>1027</v>
      </c>
      <c r="H333" s="139" t="s">
        <v>130</v>
      </c>
      <c r="I333" s="139" t="s">
        <v>1028</v>
      </c>
      <c r="J333" s="75">
        <v>42856</v>
      </c>
      <c r="K333" s="75">
        <v>42947</v>
      </c>
      <c r="L333" s="29">
        <v>4</v>
      </c>
      <c r="M333" s="124">
        <f t="shared" si="19"/>
        <v>74</v>
      </c>
      <c r="N333" s="125">
        <f t="shared" si="20"/>
        <v>296</v>
      </c>
      <c r="O333" s="26" t="str">
        <f t="shared" si="21"/>
        <v/>
      </c>
      <c r="P333" s="27">
        <f t="shared" si="22"/>
        <v>4</v>
      </c>
    </row>
    <row r="334" spans="2:16" s="27" customFormat="1" ht="72" x14ac:dyDescent="0.3">
      <c r="B334" s="139" t="s">
        <v>160</v>
      </c>
      <c r="C334" s="25" t="s">
        <v>11</v>
      </c>
      <c r="D334" s="141" t="str">
        <f t="shared" si="23"/>
        <v>University of Bucharest</v>
      </c>
      <c r="E334" s="141" t="str">
        <f t="shared" si="18"/>
        <v>Romania</v>
      </c>
      <c r="F334" s="139" t="s">
        <v>1026</v>
      </c>
      <c r="G334" s="139" t="s">
        <v>1027</v>
      </c>
      <c r="H334" s="139" t="s">
        <v>130</v>
      </c>
      <c r="I334" s="139" t="s">
        <v>1029</v>
      </c>
      <c r="J334" s="75">
        <v>42856</v>
      </c>
      <c r="K334" s="75">
        <v>42886</v>
      </c>
      <c r="L334" s="29">
        <v>1</v>
      </c>
      <c r="M334" s="124">
        <f t="shared" si="19"/>
        <v>74</v>
      </c>
      <c r="N334" s="125">
        <f t="shared" si="20"/>
        <v>74</v>
      </c>
      <c r="O334" s="26" t="str">
        <f t="shared" si="21"/>
        <v/>
      </c>
      <c r="P334" s="27">
        <f t="shared" si="22"/>
        <v>1</v>
      </c>
    </row>
    <row r="335" spans="2:16" s="27" customFormat="1" ht="162" x14ac:dyDescent="0.3">
      <c r="B335" s="139" t="s">
        <v>160</v>
      </c>
      <c r="C335" s="25" t="s">
        <v>11</v>
      </c>
      <c r="D335" s="141" t="str">
        <f t="shared" si="23"/>
        <v>University of Bucharest</v>
      </c>
      <c r="E335" s="141" t="str">
        <f t="shared" si="18"/>
        <v>Romania</v>
      </c>
      <c r="F335" s="139" t="s">
        <v>1026</v>
      </c>
      <c r="G335" s="139" t="s">
        <v>1027</v>
      </c>
      <c r="H335" s="139" t="s">
        <v>130</v>
      </c>
      <c r="I335" s="139" t="s">
        <v>1030</v>
      </c>
      <c r="J335" s="75">
        <v>42917</v>
      </c>
      <c r="K335" s="75">
        <v>43069</v>
      </c>
      <c r="L335" s="29">
        <v>8</v>
      </c>
      <c r="M335" s="124">
        <f t="shared" si="19"/>
        <v>74</v>
      </c>
      <c r="N335" s="125">
        <f t="shared" si="20"/>
        <v>592</v>
      </c>
      <c r="O335" s="26" t="str">
        <f t="shared" si="21"/>
        <v/>
      </c>
      <c r="P335" s="27">
        <f t="shared" si="22"/>
        <v>8</v>
      </c>
    </row>
    <row r="336" spans="2:16" s="27" customFormat="1" ht="54" x14ac:dyDescent="0.3">
      <c r="B336" s="139" t="s">
        <v>161</v>
      </c>
      <c r="C336" s="25" t="s">
        <v>11</v>
      </c>
      <c r="D336" s="141" t="str">
        <f t="shared" si="23"/>
        <v>University of Bucharest</v>
      </c>
      <c r="E336" s="141" t="str">
        <f t="shared" si="18"/>
        <v>Romania</v>
      </c>
      <c r="F336" s="139" t="s">
        <v>1026</v>
      </c>
      <c r="G336" s="139" t="s">
        <v>1027</v>
      </c>
      <c r="H336" s="139" t="s">
        <v>130</v>
      </c>
      <c r="I336" s="139" t="s">
        <v>1031</v>
      </c>
      <c r="J336" s="75">
        <v>42979</v>
      </c>
      <c r="K336" s="75">
        <v>43008</v>
      </c>
      <c r="L336" s="29">
        <v>1</v>
      </c>
      <c r="M336" s="124">
        <f t="shared" si="19"/>
        <v>74</v>
      </c>
      <c r="N336" s="125">
        <f t="shared" si="20"/>
        <v>74</v>
      </c>
      <c r="O336" s="26" t="str">
        <f t="shared" si="21"/>
        <v/>
      </c>
      <c r="P336" s="27">
        <f t="shared" si="22"/>
        <v>1</v>
      </c>
    </row>
    <row r="337" spans="2:16" s="27" customFormat="1" ht="54" x14ac:dyDescent="0.3">
      <c r="B337" s="139" t="s">
        <v>161</v>
      </c>
      <c r="C337" s="25" t="s">
        <v>11</v>
      </c>
      <c r="D337" s="141" t="str">
        <f t="shared" si="23"/>
        <v>University of Bucharest</v>
      </c>
      <c r="E337" s="141" t="str">
        <f t="shared" si="18"/>
        <v>Romania</v>
      </c>
      <c r="F337" s="139" t="s">
        <v>1026</v>
      </c>
      <c r="G337" s="139" t="s">
        <v>1027</v>
      </c>
      <c r="H337" s="139" t="s">
        <v>130</v>
      </c>
      <c r="I337" s="139" t="s">
        <v>1032</v>
      </c>
      <c r="J337" s="75">
        <v>43070</v>
      </c>
      <c r="K337" s="75">
        <v>43100</v>
      </c>
      <c r="L337" s="29">
        <v>2</v>
      </c>
      <c r="M337" s="124">
        <f t="shared" si="19"/>
        <v>74</v>
      </c>
      <c r="N337" s="125">
        <f t="shared" si="20"/>
        <v>148</v>
      </c>
      <c r="O337" s="26" t="str">
        <f t="shared" si="21"/>
        <v/>
      </c>
      <c r="P337" s="27">
        <f t="shared" si="22"/>
        <v>2</v>
      </c>
    </row>
    <row r="338" spans="2:16" s="27" customFormat="1" ht="144" x14ac:dyDescent="0.3">
      <c r="B338" s="139" t="s">
        <v>160</v>
      </c>
      <c r="C338" s="25" t="s">
        <v>11</v>
      </c>
      <c r="D338" s="141" t="str">
        <f t="shared" si="23"/>
        <v>University of Bucharest</v>
      </c>
      <c r="E338" s="141" t="str">
        <f t="shared" si="18"/>
        <v>Romania</v>
      </c>
      <c r="F338" s="139" t="s">
        <v>1026</v>
      </c>
      <c r="G338" s="139" t="s">
        <v>1027</v>
      </c>
      <c r="H338" s="139" t="s">
        <v>130</v>
      </c>
      <c r="I338" s="139" t="s">
        <v>1033</v>
      </c>
      <c r="J338" s="75">
        <v>43101</v>
      </c>
      <c r="K338" s="75">
        <v>43159</v>
      </c>
      <c r="L338" s="29">
        <v>4</v>
      </c>
      <c r="M338" s="124">
        <f t="shared" si="19"/>
        <v>74</v>
      </c>
      <c r="N338" s="125">
        <f t="shared" si="20"/>
        <v>296</v>
      </c>
      <c r="O338" s="26" t="str">
        <f t="shared" si="21"/>
        <v/>
      </c>
      <c r="P338" s="27">
        <f t="shared" si="22"/>
        <v>4</v>
      </c>
    </row>
    <row r="339" spans="2:16" s="27" customFormat="1" ht="162" x14ac:dyDescent="0.3">
      <c r="B339" s="139" t="s">
        <v>161</v>
      </c>
      <c r="C339" s="25" t="s">
        <v>11</v>
      </c>
      <c r="D339" s="141" t="str">
        <f t="shared" si="23"/>
        <v>University of Bucharest</v>
      </c>
      <c r="E339" s="141" t="str">
        <f t="shared" si="18"/>
        <v>Romania</v>
      </c>
      <c r="F339" s="139" t="s">
        <v>1034</v>
      </c>
      <c r="G339" s="139" t="s">
        <v>1035</v>
      </c>
      <c r="H339" s="139" t="s">
        <v>130</v>
      </c>
      <c r="I339" s="139" t="s">
        <v>1028</v>
      </c>
      <c r="J339" s="75">
        <v>42856</v>
      </c>
      <c r="K339" s="75">
        <v>42947</v>
      </c>
      <c r="L339" s="29">
        <v>4</v>
      </c>
      <c r="M339" s="124">
        <f t="shared" si="19"/>
        <v>74</v>
      </c>
      <c r="N339" s="125">
        <f t="shared" si="20"/>
        <v>296</v>
      </c>
      <c r="O339" s="26" t="str">
        <f t="shared" si="21"/>
        <v/>
      </c>
      <c r="P339" s="27">
        <f t="shared" si="22"/>
        <v>4</v>
      </c>
    </row>
    <row r="340" spans="2:16" s="27" customFormat="1" ht="72" x14ac:dyDescent="0.3">
      <c r="B340" s="139" t="s">
        <v>160</v>
      </c>
      <c r="C340" s="25" t="s">
        <v>11</v>
      </c>
      <c r="D340" s="141" t="str">
        <f t="shared" si="23"/>
        <v>University of Bucharest</v>
      </c>
      <c r="E340" s="141" t="str">
        <f t="shared" si="18"/>
        <v>Romania</v>
      </c>
      <c r="F340" s="139" t="s">
        <v>1034</v>
      </c>
      <c r="G340" s="139" t="s">
        <v>1035</v>
      </c>
      <c r="H340" s="139" t="s">
        <v>130</v>
      </c>
      <c r="I340" s="139" t="s">
        <v>1029</v>
      </c>
      <c r="J340" s="75">
        <v>42856</v>
      </c>
      <c r="K340" s="75">
        <v>42886</v>
      </c>
      <c r="L340" s="29">
        <v>1</v>
      </c>
      <c r="M340" s="124">
        <f t="shared" si="19"/>
        <v>74</v>
      </c>
      <c r="N340" s="125">
        <f t="shared" si="20"/>
        <v>74</v>
      </c>
      <c r="O340" s="26" t="str">
        <f t="shared" si="21"/>
        <v/>
      </c>
      <c r="P340" s="27">
        <f t="shared" si="22"/>
        <v>1</v>
      </c>
    </row>
    <row r="341" spans="2:16" s="27" customFormat="1" ht="162" x14ac:dyDescent="0.3">
      <c r="B341" s="139" t="s">
        <v>160</v>
      </c>
      <c r="C341" s="25" t="s">
        <v>11</v>
      </c>
      <c r="D341" s="141" t="str">
        <f t="shared" si="23"/>
        <v>University of Bucharest</v>
      </c>
      <c r="E341" s="141" t="str">
        <f t="shared" si="18"/>
        <v>Romania</v>
      </c>
      <c r="F341" s="139" t="s">
        <v>1034</v>
      </c>
      <c r="G341" s="139" t="s">
        <v>1035</v>
      </c>
      <c r="H341" s="139" t="s">
        <v>130</v>
      </c>
      <c r="I341" s="139" t="s">
        <v>1036</v>
      </c>
      <c r="J341" s="75">
        <v>42917</v>
      </c>
      <c r="K341" s="75">
        <v>43069</v>
      </c>
      <c r="L341" s="29">
        <v>8</v>
      </c>
      <c r="M341" s="124">
        <f t="shared" si="19"/>
        <v>74</v>
      </c>
      <c r="N341" s="125">
        <f t="shared" si="20"/>
        <v>592</v>
      </c>
      <c r="O341" s="26" t="str">
        <f t="shared" si="21"/>
        <v/>
      </c>
      <c r="P341" s="27">
        <f t="shared" si="22"/>
        <v>8</v>
      </c>
    </row>
    <row r="342" spans="2:16" s="27" customFormat="1" ht="54" x14ac:dyDescent="0.3">
      <c r="B342" s="139" t="s">
        <v>161</v>
      </c>
      <c r="C342" s="25" t="s">
        <v>11</v>
      </c>
      <c r="D342" s="141" t="str">
        <f t="shared" si="23"/>
        <v>University of Bucharest</v>
      </c>
      <c r="E342" s="141" t="str">
        <f t="shared" si="18"/>
        <v>Romania</v>
      </c>
      <c r="F342" s="139" t="s">
        <v>1034</v>
      </c>
      <c r="G342" s="139" t="s">
        <v>1035</v>
      </c>
      <c r="H342" s="139" t="s">
        <v>130</v>
      </c>
      <c r="I342" s="139" t="s">
        <v>1031</v>
      </c>
      <c r="J342" s="75">
        <v>42979</v>
      </c>
      <c r="K342" s="75">
        <v>43008</v>
      </c>
      <c r="L342" s="29">
        <v>1</v>
      </c>
      <c r="M342" s="124">
        <f t="shared" si="19"/>
        <v>74</v>
      </c>
      <c r="N342" s="125">
        <f t="shared" si="20"/>
        <v>74</v>
      </c>
      <c r="O342" s="26" t="str">
        <f t="shared" si="21"/>
        <v/>
      </c>
      <c r="P342" s="27">
        <f t="shared" si="22"/>
        <v>1</v>
      </c>
    </row>
    <row r="343" spans="2:16" s="27" customFormat="1" ht="54" x14ac:dyDescent="0.3">
      <c r="B343" s="139" t="s">
        <v>161</v>
      </c>
      <c r="C343" s="25" t="s">
        <v>11</v>
      </c>
      <c r="D343" s="141" t="str">
        <f t="shared" si="23"/>
        <v>University of Bucharest</v>
      </c>
      <c r="E343" s="141" t="str">
        <f t="shared" si="18"/>
        <v>Romania</v>
      </c>
      <c r="F343" s="139" t="s">
        <v>1034</v>
      </c>
      <c r="G343" s="139" t="s">
        <v>1035</v>
      </c>
      <c r="H343" s="139" t="s">
        <v>130</v>
      </c>
      <c r="I343" s="139" t="s">
        <v>1032</v>
      </c>
      <c r="J343" s="75">
        <v>43070</v>
      </c>
      <c r="K343" s="75">
        <v>43100</v>
      </c>
      <c r="L343" s="29">
        <v>2</v>
      </c>
      <c r="M343" s="124">
        <f t="shared" si="19"/>
        <v>74</v>
      </c>
      <c r="N343" s="125">
        <f t="shared" si="20"/>
        <v>148</v>
      </c>
      <c r="O343" s="26" t="str">
        <f t="shared" si="21"/>
        <v/>
      </c>
      <c r="P343" s="27">
        <f t="shared" si="22"/>
        <v>2</v>
      </c>
    </row>
    <row r="344" spans="2:16" s="27" customFormat="1" ht="144" x14ac:dyDescent="0.3">
      <c r="B344" s="139" t="s">
        <v>160</v>
      </c>
      <c r="C344" s="25" t="s">
        <v>11</v>
      </c>
      <c r="D344" s="141" t="str">
        <f t="shared" si="23"/>
        <v>University of Bucharest</v>
      </c>
      <c r="E344" s="141" t="str">
        <f t="shared" si="18"/>
        <v>Romania</v>
      </c>
      <c r="F344" s="139" t="s">
        <v>1034</v>
      </c>
      <c r="G344" s="139" t="s">
        <v>1035</v>
      </c>
      <c r="H344" s="139" t="s">
        <v>130</v>
      </c>
      <c r="I344" s="139" t="s">
        <v>1033</v>
      </c>
      <c r="J344" s="75">
        <v>43101</v>
      </c>
      <c r="K344" s="75">
        <v>43159</v>
      </c>
      <c r="L344" s="29">
        <v>4</v>
      </c>
      <c r="M344" s="124">
        <f t="shared" si="19"/>
        <v>74</v>
      </c>
      <c r="N344" s="125">
        <f t="shared" si="20"/>
        <v>296</v>
      </c>
      <c r="O344" s="26" t="str">
        <f t="shared" si="21"/>
        <v/>
      </c>
      <c r="P344" s="27">
        <f t="shared" si="22"/>
        <v>4</v>
      </c>
    </row>
    <row r="345" spans="2:16" s="27" customFormat="1" ht="108" x14ac:dyDescent="0.3">
      <c r="B345" s="139" t="s">
        <v>161</v>
      </c>
      <c r="C345" s="25" t="s">
        <v>11</v>
      </c>
      <c r="D345" s="141" t="str">
        <f t="shared" ref="D345:D374" si="77">IFERROR(IF(VLOOKUP(C345,PartnerN°Ref,2,FALSE)=0,"",VLOOKUP(C345,PartnerN°Ref,2,FALSE)),"")</f>
        <v>University of Bucharest</v>
      </c>
      <c r="E345" s="141" t="str">
        <f t="shared" ref="E345:E374" si="78">IFERROR(IF(VLOOKUP(C345,PartnerN°Ref,3,FALSE)=0,"",VLOOKUP(C345,PartnerN°Ref,3,FALSE)),"")</f>
        <v>Romania</v>
      </c>
      <c r="F345" s="139" t="s">
        <v>1724</v>
      </c>
      <c r="G345" s="139" t="s">
        <v>1014</v>
      </c>
      <c r="H345" s="139" t="s">
        <v>130</v>
      </c>
      <c r="I345" s="139" t="s">
        <v>1725</v>
      </c>
      <c r="J345" s="75">
        <v>43160</v>
      </c>
      <c r="K345" s="75">
        <v>43434</v>
      </c>
      <c r="L345" s="29">
        <v>18</v>
      </c>
      <c r="M345" s="124">
        <f t="shared" ref="M345:M374" si="79">IF(O345="Error",0,IFERROR(INDEX(Rates,MATCH(E345,CountryALL,0),MATCH(H345,Category,0)),0))</f>
        <v>74</v>
      </c>
      <c r="N345" s="125">
        <f t="shared" ref="N345:N374" si="80">IF(O345="Error",0,IF(L345&gt;((K345-J345)+1),((K345-J345)+1)*M345,L345*M345))</f>
        <v>1332</v>
      </c>
      <c r="O345" s="26" t="str">
        <f t="shared" ref="O345:O374" si="81">IF(OR(COUNTBLANK(B345:L345)&gt;0,COUNTIF(WorkPackage,B345)=0,COUNTIF(PartnerN°,C345)=0,COUNTIF(CountryALL,E345)=0,COUNTIF(StaffCat,H345)=0,(K345-J345)&lt;0,ISNUMBER(L345)=FALSE,IF(ISNUMBER(L345)=TRUE,L345=INT(L345*1)/1=FALSE)),"Error","")</f>
        <v/>
      </c>
      <c r="P345" s="27">
        <f t="shared" ref="P345:P374" si="82">IF(L345&gt;(K345-J345)+1,(K345-J345)+1,L345)</f>
        <v>18</v>
      </c>
    </row>
    <row r="346" spans="2:16" s="27" customFormat="1" ht="144" x14ac:dyDescent="0.3">
      <c r="B346" s="139" t="s">
        <v>160</v>
      </c>
      <c r="C346" s="25" t="s">
        <v>11</v>
      </c>
      <c r="D346" s="141" t="str">
        <f t="shared" si="77"/>
        <v>University of Bucharest</v>
      </c>
      <c r="E346" s="141" t="str">
        <f t="shared" si="78"/>
        <v>Romania</v>
      </c>
      <c r="F346" s="139" t="s">
        <v>1724</v>
      </c>
      <c r="G346" s="139" t="s">
        <v>1014</v>
      </c>
      <c r="H346" s="139" t="s">
        <v>130</v>
      </c>
      <c r="I346" s="139" t="s">
        <v>1726</v>
      </c>
      <c r="J346" s="75">
        <v>43160</v>
      </c>
      <c r="K346" s="75">
        <v>43434</v>
      </c>
      <c r="L346" s="29">
        <v>22</v>
      </c>
      <c r="M346" s="124">
        <f t="shared" si="79"/>
        <v>74</v>
      </c>
      <c r="N346" s="125">
        <f t="shared" si="80"/>
        <v>1628</v>
      </c>
      <c r="O346" s="26" t="str">
        <f t="shared" si="81"/>
        <v/>
      </c>
      <c r="P346" s="27">
        <f t="shared" si="82"/>
        <v>22</v>
      </c>
    </row>
    <row r="347" spans="2:16" s="27" customFormat="1" ht="54" x14ac:dyDescent="0.3">
      <c r="B347" s="139" t="s">
        <v>211</v>
      </c>
      <c r="C347" s="25" t="s">
        <v>11</v>
      </c>
      <c r="D347" s="141" t="str">
        <f t="shared" si="77"/>
        <v>University of Bucharest</v>
      </c>
      <c r="E347" s="141" t="str">
        <f t="shared" si="78"/>
        <v>Romania</v>
      </c>
      <c r="F347" s="139" t="s">
        <v>1724</v>
      </c>
      <c r="G347" s="139" t="s">
        <v>1014</v>
      </c>
      <c r="H347" s="139" t="s">
        <v>130</v>
      </c>
      <c r="I347" s="139" t="s">
        <v>1727</v>
      </c>
      <c r="J347" s="75">
        <v>43221</v>
      </c>
      <c r="K347" s="75">
        <v>43281</v>
      </c>
      <c r="L347" s="29">
        <v>2</v>
      </c>
      <c r="M347" s="124">
        <f t="shared" si="79"/>
        <v>74</v>
      </c>
      <c r="N347" s="125">
        <f t="shared" si="80"/>
        <v>148</v>
      </c>
      <c r="O347" s="26" t="str">
        <f t="shared" si="81"/>
        <v/>
      </c>
      <c r="P347" s="27">
        <f t="shared" si="82"/>
        <v>2</v>
      </c>
    </row>
    <row r="348" spans="2:16" s="27" customFormat="1" ht="108" x14ac:dyDescent="0.3">
      <c r="B348" s="139" t="s">
        <v>161</v>
      </c>
      <c r="C348" s="25" t="s">
        <v>11</v>
      </c>
      <c r="D348" s="141" t="str">
        <f t="shared" si="77"/>
        <v>University of Bucharest</v>
      </c>
      <c r="E348" s="141" t="str">
        <f t="shared" si="78"/>
        <v>Romania</v>
      </c>
      <c r="F348" s="139" t="s">
        <v>1724</v>
      </c>
      <c r="G348" s="139" t="s">
        <v>1014</v>
      </c>
      <c r="H348" s="139" t="s">
        <v>130</v>
      </c>
      <c r="I348" s="139" t="s">
        <v>1728</v>
      </c>
      <c r="J348" s="75">
        <v>43497</v>
      </c>
      <c r="K348" s="75">
        <v>43555</v>
      </c>
      <c r="L348" s="29">
        <v>4</v>
      </c>
      <c r="M348" s="124">
        <f t="shared" si="79"/>
        <v>74</v>
      </c>
      <c r="N348" s="125">
        <f t="shared" si="80"/>
        <v>296</v>
      </c>
      <c r="O348" s="26" t="str">
        <f t="shared" si="81"/>
        <v/>
      </c>
      <c r="P348" s="27">
        <f t="shared" si="82"/>
        <v>4</v>
      </c>
    </row>
    <row r="349" spans="2:16" s="27" customFormat="1" ht="144" x14ac:dyDescent="0.3">
      <c r="B349" s="139" t="s">
        <v>160</v>
      </c>
      <c r="C349" s="25" t="s">
        <v>11</v>
      </c>
      <c r="D349" s="141" t="str">
        <f t="shared" si="77"/>
        <v>University of Bucharest</v>
      </c>
      <c r="E349" s="141" t="str">
        <f t="shared" si="78"/>
        <v>Romania</v>
      </c>
      <c r="F349" s="139" t="s">
        <v>1724</v>
      </c>
      <c r="G349" s="139" t="s">
        <v>1014</v>
      </c>
      <c r="H349" s="139" t="s">
        <v>130</v>
      </c>
      <c r="I349" s="139" t="s">
        <v>1726</v>
      </c>
      <c r="J349" s="75">
        <v>43497</v>
      </c>
      <c r="K349" s="75">
        <v>43708</v>
      </c>
      <c r="L349" s="29">
        <v>49</v>
      </c>
      <c r="M349" s="124">
        <f t="shared" si="79"/>
        <v>74</v>
      </c>
      <c r="N349" s="125">
        <f t="shared" si="80"/>
        <v>3626</v>
      </c>
      <c r="O349" s="26" t="str">
        <f t="shared" si="81"/>
        <v/>
      </c>
      <c r="P349" s="27">
        <f t="shared" si="82"/>
        <v>49</v>
      </c>
    </row>
    <row r="350" spans="2:16" s="27" customFormat="1" ht="144" x14ac:dyDescent="0.3">
      <c r="B350" s="139" t="s">
        <v>211</v>
      </c>
      <c r="C350" s="25" t="s">
        <v>11</v>
      </c>
      <c r="D350" s="141" t="str">
        <f t="shared" si="77"/>
        <v>University of Bucharest</v>
      </c>
      <c r="E350" s="141" t="str">
        <f t="shared" si="78"/>
        <v>Romania</v>
      </c>
      <c r="F350" s="139" t="s">
        <v>1724</v>
      </c>
      <c r="G350" s="139" t="s">
        <v>1014</v>
      </c>
      <c r="H350" s="139" t="s">
        <v>130</v>
      </c>
      <c r="I350" s="139" t="s">
        <v>1729</v>
      </c>
      <c r="J350" s="75">
        <v>43497</v>
      </c>
      <c r="K350" s="75">
        <v>43646</v>
      </c>
      <c r="L350" s="29">
        <v>10</v>
      </c>
      <c r="M350" s="124">
        <f t="shared" si="79"/>
        <v>74</v>
      </c>
      <c r="N350" s="125">
        <f t="shared" si="80"/>
        <v>740</v>
      </c>
      <c r="O350" s="26" t="str">
        <f t="shared" si="81"/>
        <v/>
      </c>
      <c r="P350" s="27">
        <f t="shared" si="82"/>
        <v>10</v>
      </c>
    </row>
    <row r="351" spans="2:16" s="27" customFormat="1" ht="108" x14ac:dyDescent="0.3">
      <c r="B351" s="139" t="s">
        <v>161</v>
      </c>
      <c r="C351" s="25" t="s">
        <v>11</v>
      </c>
      <c r="D351" s="141" t="str">
        <f t="shared" si="77"/>
        <v>University of Bucharest</v>
      </c>
      <c r="E351" s="141" t="str">
        <f t="shared" si="78"/>
        <v>Romania</v>
      </c>
      <c r="F351" s="139" t="s">
        <v>1730</v>
      </c>
      <c r="G351" s="139" t="s">
        <v>1022</v>
      </c>
      <c r="H351" s="139" t="s">
        <v>130</v>
      </c>
      <c r="I351" s="139" t="s">
        <v>1731</v>
      </c>
      <c r="J351" s="75">
        <v>43160</v>
      </c>
      <c r="K351" s="75">
        <v>43555</v>
      </c>
      <c r="L351" s="29">
        <v>25</v>
      </c>
      <c r="M351" s="124">
        <f t="shared" si="79"/>
        <v>74</v>
      </c>
      <c r="N351" s="125">
        <f t="shared" si="80"/>
        <v>1850</v>
      </c>
      <c r="O351" s="26" t="str">
        <f t="shared" si="81"/>
        <v/>
      </c>
      <c r="P351" s="27">
        <f t="shared" si="82"/>
        <v>25</v>
      </c>
    </row>
    <row r="352" spans="2:16" s="27" customFormat="1" ht="144" x14ac:dyDescent="0.3">
      <c r="B352" s="139" t="s">
        <v>160</v>
      </c>
      <c r="C352" s="25" t="s">
        <v>11</v>
      </c>
      <c r="D352" s="141" t="str">
        <f t="shared" si="77"/>
        <v>University of Bucharest</v>
      </c>
      <c r="E352" s="141" t="str">
        <f t="shared" si="78"/>
        <v>Romania</v>
      </c>
      <c r="F352" s="139" t="s">
        <v>1730</v>
      </c>
      <c r="G352" s="139" t="s">
        <v>1022</v>
      </c>
      <c r="H352" s="139" t="s">
        <v>130</v>
      </c>
      <c r="I352" s="139" t="s">
        <v>1726</v>
      </c>
      <c r="J352" s="75">
        <v>43160</v>
      </c>
      <c r="K352" s="75">
        <v>43708</v>
      </c>
      <c r="L352" s="29">
        <v>69</v>
      </c>
      <c r="M352" s="124">
        <f t="shared" si="79"/>
        <v>74</v>
      </c>
      <c r="N352" s="125">
        <f t="shared" si="80"/>
        <v>5106</v>
      </c>
      <c r="O352" s="26" t="str">
        <f t="shared" si="81"/>
        <v/>
      </c>
      <c r="P352" s="27">
        <f t="shared" si="82"/>
        <v>69</v>
      </c>
    </row>
    <row r="353" spans="2:16" s="27" customFormat="1" ht="54" x14ac:dyDescent="0.3">
      <c r="B353" s="139" t="s">
        <v>211</v>
      </c>
      <c r="C353" s="25" t="s">
        <v>11</v>
      </c>
      <c r="D353" s="141" t="str">
        <f t="shared" si="77"/>
        <v>University of Bucharest</v>
      </c>
      <c r="E353" s="141" t="str">
        <f t="shared" si="78"/>
        <v>Romania</v>
      </c>
      <c r="F353" s="139" t="s">
        <v>1730</v>
      </c>
      <c r="G353" s="139" t="s">
        <v>1022</v>
      </c>
      <c r="H353" s="139" t="s">
        <v>130</v>
      </c>
      <c r="I353" s="139" t="s">
        <v>1727</v>
      </c>
      <c r="J353" s="75">
        <v>43221</v>
      </c>
      <c r="K353" s="75">
        <v>43281</v>
      </c>
      <c r="L353" s="29">
        <v>4</v>
      </c>
      <c r="M353" s="124">
        <f t="shared" si="79"/>
        <v>74</v>
      </c>
      <c r="N353" s="125">
        <f t="shared" si="80"/>
        <v>296</v>
      </c>
      <c r="O353" s="26" t="str">
        <f t="shared" si="81"/>
        <v/>
      </c>
      <c r="P353" s="27">
        <f t="shared" si="82"/>
        <v>4</v>
      </c>
    </row>
    <row r="354" spans="2:16" s="27" customFormat="1" ht="90" x14ac:dyDescent="0.3">
      <c r="B354" s="139" t="s">
        <v>211</v>
      </c>
      <c r="C354" s="25" t="s">
        <v>11</v>
      </c>
      <c r="D354" s="141" t="str">
        <f t="shared" si="77"/>
        <v>University of Bucharest</v>
      </c>
      <c r="E354" s="141" t="str">
        <f t="shared" si="78"/>
        <v>Romania</v>
      </c>
      <c r="F354" s="139" t="s">
        <v>1730</v>
      </c>
      <c r="G354" s="139" t="s">
        <v>1022</v>
      </c>
      <c r="H354" s="139" t="s">
        <v>130</v>
      </c>
      <c r="I354" s="139" t="s">
        <v>1732</v>
      </c>
      <c r="J354" s="75">
        <v>43497</v>
      </c>
      <c r="K354" s="75">
        <v>43646</v>
      </c>
      <c r="L354" s="29">
        <v>16</v>
      </c>
      <c r="M354" s="124">
        <f t="shared" si="79"/>
        <v>74</v>
      </c>
      <c r="N354" s="125">
        <f t="shared" si="80"/>
        <v>1184</v>
      </c>
      <c r="O354" s="26" t="str">
        <f t="shared" si="81"/>
        <v/>
      </c>
      <c r="P354" s="27">
        <f t="shared" si="82"/>
        <v>16</v>
      </c>
    </row>
    <row r="355" spans="2:16" s="27" customFormat="1" ht="54" x14ac:dyDescent="0.3">
      <c r="B355" s="139" t="s">
        <v>161</v>
      </c>
      <c r="C355" s="25" t="s">
        <v>11</v>
      </c>
      <c r="D355" s="141" t="str">
        <f t="shared" si="77"/>
        <v>University of Bucharest</v>
      </c>
      <c r="E355" s="141" t="str">
        <f t="shared" si="78"/>
        <v>Romania</v>
      </c>
      <c r="F355" s="139" t="s">
        <v>1733</v>
      </c>
      <c r="G355" s="139" t="s">
        <v>1734</v>
      </c>
      <c r="H355" s="139" t="s">
        <v>130</v>
      </c>
      <c r="I355" s="139" t="s">
        <v>1735</v>
      </c>
      <c r="J355" s="75">
        <v>43435</v>
      </c>
      <c r="K355" s="75">
        <v>43555</v>
      </c>
      <c r="L355" s="29">
        <v>6</v>
      </c>
      <c r="M355" s="124">
        <f t="shared" si="79"/>
        <v>74</v>
      </c>
      <c r="N355" s="125">
        <f t="shared" si="80"/>
        <v>444</v>
      </c>
      <c r="O355" s="26" t="str">
        <f t="shared" si="81"/>
        <v/>
      </c>
      <c r="P355" s="27">
        <f t="shared" si="82"/>
        <v>6</v>
      </c>
    </row>
    <row r="356" spans="2:16" s="27" customFormat="1" ht="144" x14ac:dyDescent="0.3">
      <c r="B356" s="139" t="s">
        <v>160</v>
      </c>
      <c r="C356" s="25" t="s">
        <v>11</v>
      </c>
      <c r="D356" s="141" t="str">
        <f t="shared" si="77"/>
        <v>University of Bucharest</v>
      </c>
      <c r="E356" s="141" t="str">
        <f t="shared" si="78"/>
        <v>Romania</v>
      </c>
      <c r="F356" s="139" t="s">
        <v>1733</v>
      </c>
      <c r="G356" s="139" t="s">
        <v>1734</v>
      </c>
      <c r="H356" s="139" t="s">
        <v>130</v>
      </c>
      <c r="I356" s="139" t="s">
        <v>1726</v>
      </c>
      <c r="J356" s="75">
        <v>43435</v>
      </c>
      <c r="K356" s="75">
        <v>43708</v>
      </c>
      <c r="L356" s="29">
        <v>45</v>
      </c>
      <c r="M356" s="124">
        <f t="shared" si="79"/>
        <v>74</v>
      </c>
      <c r="N356" s="125">
        <f t="shared" si="80"/>
        <v>3330</v>
      </c>
      <c r="O356" s="26" t="str">
        <f t="shared" si="81"/>
        <v/>
      </c>
      <c r="P356" s="27">
        <f t="shared" si="82"/>
        <v>45</v>
      </c>
    </row>
    <row r="357" spans="2:16" s="27" customFormat="1" ht="90" x14ac:dyDescent="0.3">
      <c r="B357" s="139" t="s">
        <v>211</v>
      </c>
      <c r="C357" s="25" t="s">
        <v>11</v>
      </c>
      <c r="D357" s="141" t="str">
        <f t="shared" si="77"/>
        <v>University of Bucharest</v>
      </c>
      <c r="E357" s="141" t="str">
        <f t="shared" si="78"/>
        <v>Romania</v>
      </c>
      <c r="F357" s="139" t="s">
        <v>1733</v>
      </c>
      <c r="G357" s="139" t="s">
        <v>1734</v>
      </c>
      <c r="H357" s="139" t="s">
        <v>130</v>
      </c>
      <c r="I357" s="139" t="s">
        <v>1736</v>
      </c>
      <c r="J357" s="75">
        <v>43497</v>
      </c>
      <c r="K357" s="75">
        <v>43646</v>
      </c>
      <c r="L357" s="29">
        <v>8</v>
      </c>
      <c r="M357" s="124">
        <f t="shared" si="79"/>
        <v>74</v>
      </c>
      <c r="N357" s="125">
        <f t="shared" si="80"/>
        <v>592</v>
      </c>
      <c r="O357" s="26" t="str">
        <f t="shared" si="81"/>
        <v/>
      </c>
      <c r="P357" s="27">
        <f t="shared" si="82"/>
        <v>8</v>
      </c>
    </row>
    <row r="358" spans="2:16" s="27" customFormat="1" ht="54" x14ac:dyDescent="0.3">
      <c r="B358" s="139" t="s">
        <v>161</v>
      </c>
      <c r="C358" s="25" t="s">
        <v>11</v>
      </c>
      <c r="D358" s="141" t="str">
        <f t="shared" si="77"/>
        <v>University of Bucharest</v>
      </c>
      <c r="E358" s="141" t="str">
        <f t="shared" si="78"/>
        <v>Romania</v>
      </c>
      <c r="F358" s="139" t="s">
        <v>1737</v>
      </c>
      <c r="G358" s="139" t="s">
        <v>1738</v>
      </c>
      <c r="H358" s="139" t="s">
        <v>130</v>
      </c>
      <c r="I358" s="139" t="s">
        <v>1735</v>
      </c>
      <c r="J358" s="75">
        <v>43435</v>
      </c>
      <c r="K358" s="75">
        <v>43524</v>
      </c>
      <c r="L358" s="29">
        <v>5</v>
      </c>
      <c r="M358" s="124">
        <f t="shared" si="79"/>
        <v>74</v>
      </c>
      <c r="N358" s="125">
        <f t="shared" si="80"/>
        <v>370</v>
      </c>
      <c r="O358" s="26" t="str">
        <f t="shared" si="81"/>
        <v/>
      </c>
      <c r="P358" s="27">
        <f t="shared" si="82"/>
        <v>5</v>
      </c>
    </row>
    <row r="359" spans="2:16" s="27" customFormat="1" ht="144" x14ac:dyDescent="0.3">
      <c r="B359" s="139" t="s">
        <v>160</v>
      </c>
      <c r="C359" s="25" t="s">
        <v>11</v>
      </c>
      <c r="D359" s="141" t="str">
        <f t="shared" si="77"/>
        <v>University of Bucharest</v>
      </c>
      <c r="E359" s="141" t="str">
        <f t="shared" si="78"/>
        <v>Romania</v>
      </c>
      <c r="F359" s="139" t="s">
        <v>1737</v>
      </c>
      <c r="G359" s="139" t="s">
        <v>1738</v>
      </c>
      <c r="H359" s="139" t="s">
        <v>130</v>
      </c>
      <c r="I359" s="139" t="s">
        <v>1726</v>
      </c>
      <c r="J359" s="75">
        <v>43435</v>
      </c>
      <c r="K359" s="75">
        <v>43708</v>
      </c>
      <c r="L359" s="29">
        <v>29</v>
      </c>
      <c r="M359" s="124">
        <f t="shared" si="79"/>
        <v>74</v>
      </c>
      <c r="N359" s="125">
        <f t="shared" si="80"/>
        <v>2146</v>
      </c>
      <c r="O359" s="26" t="str">
        <f t="shared" si="81"/>
        <v/>
      </c>
      <c r="P359" s="27">
        <f t="shared" si="82"/>
        <v>29</v>
      </c>
    </row>
    <row r="360" spans="2:16" s="27" customFormat="1" ht="108" x14ac:dyDescent="0.3">
      <c r="B360" s="139" t="s">
        <v>211</v>
      </c>
      <c r="C360" s="25" t="s">
        <v>11</v>
      </c>
      <c r="D360" s="141" t="str">
        <f t="shared" si="77"/>
        <v>University of Bucharest</v>
      </c>
      <c r="E360" s="141" t="str">
        <f t="shared" si="78"/>
        <v>Romania</v>
      </c>
      <c r="F360" s="139" t="s">
        <v>1737</v>
      </c>
      <c r="G360" s="139" t="s">
        <v>1738</v>
      </c>
      <c r="H360" s="139" t="s">
        <v>130</v>
      </c>
      <c r="I360" s="139" t="s">
        <v>1739</v>
      </c>
      <c r="J360" s="75">
        <v>43497</v>
      </c>
      <c r="K360" s="75">
        <v>43646</v>
      </c>
      <c r="L360" s="29">
        <v>11</v>
      </c>
      <c r="M360" s="124">
        <f t="shared" si="79"/>
        <v>74</v>
      </c>
      <c r="N360" s="125">
        <f t="shared" si="80"/>
        <v>814</v>
      </c>
      <c r="O360" s="26" t="str">
        <f t="shared" si="81"/>
        <v/>
      </c>
      <c r="P360" s="27">
        <f t="shared" si="82"/>
        <v>11</v>
      </c>
    </row>
    <row r="361" spans="2:16" s="27" customFormat="1" ht="54" x14ac:dyDescent="0.3">
      <c r="B361" s="139" t="s">
        <v>161</v>
      </c>
      <c r="C361" s="25" t="s">
        <v>11</v>
      </c>
      <c r="D361" s="141" t="str">
        <f t="shared" si="77"/>
        <v>University of Bucharest</v>
      </c>
      <c r="E361" s="141" t="str">
        <f t="shared" si="78"/>
        <v>Romania</v>
      </c>
      <c r="F361" s="139" t="s">
        <v>1740</v>
      </c>
      <c r="G361" s="139" t="s">
        <v>1741</v>
      </c>
      <c r="H361" s="139" t="s">
        <v>130</v>
      </c>
      <c r="I361" s="139" t="s">
        <v>1735</v>
      </c>
      <c r="J361" s="75">
        <v>43466</v>
      </c>
      <c r="K361" s="75">
        <v>43497</v>
      </c>
      <c r="L361" s="29">
        <v>2</v>
      </c>
      <c r="M361" s="124">
        <f t="shared" si="79"/>
        <v>74</v>
      </c>
      <c r="N361" s="125">
        <f t="shared" si="80"/>
        <v>148</v>
      </c>
      <c r="O361" s="26" t="str">
        <f t="shared" si="81"/>
        <v/>
      </c>
      <c r="P361" s="27">
        <f t="shared" si="82"/>
        <v>2</v>
      </c>
    </row>
    <row r="362" spans="2:16" s="27" customFormat="1" ht="144" x14ac:dyDescent="0.3">
      <c r="B362" s="139" t="s">
        <v>160</v>
      </c>
      <c r="C362" s="25" t="s">
        <v>11</v>
      </c>
      <c r="D362" s="141" t="str">
        <f t="shared" si="77"/>
        <v>University of Bucharest</v>
      </c>
      <c r="E362" s="141" t="str">
        <f t="shared" si="78"/>
        <v>Romania</v>
      </c>
      <c r="F362" s="139" t="s">
        <v>1740</v>
      </c>
      <c r="G362" s="139" t="s">
        <v>1741</v>
      </c>
      <c r="H362" s="139" t="s">
        <v>130</v>
      </c>
      <c r="I362" s="139" t="s">
        <v>1726</v>
      </c>
      <c r="J362" s="75">
        <v>43525</v>
      </c>
      <c r="K362" s="75">
        <v>43708</v>
      </c>
      <c r="L362" s="29">
        <v>6</v>
      </c>
      <c r="M362" s="124">
        <f t="shared" si="79"/>
        <v>74</v>
      </c>
      <c r="N362" s="125">
        <f t="shared" si="80"/>
        <v>444</v>
      </c>
      <c r="O362" s="26" t="str">
        <f t="shared" si="81"/>
        <v/>
      </c>
      <c r="P362" s="27">
        <f t="shared" si="82"/>
        <v>6</v>
      </c>
    </row>
    <row r="363" spans="2:16" s="27" customFormat="1" ht="36" x14ac:dyDescent="0.3">
      <c r="B363" s="139" t="s">
        <v>162</v>
      </c>
      <c r="C363" s="25" t="s">
        <v>11</v>
      </c>
      <c r="D363" s="141" t="str">
        <f t="shared" si="77"/>
        <v>University of Bucharest</v>
      </c>
      <c r="E363" s="141" t="str">
        <f t="shared" si="78"/>
        <v>Romania</v>
      </c>
      <c r="F363" s="139" t="s">
        <v>1742</v>
      </c>
      <c r="G363" s="139" t="s">
        <v>1743</v>
      </c>
      <c r="H363" s="139" t="s">
        <v>208</v>
      </c>
      <c r="I363" s="139" t="s">
        <v>1744</v>
      </c>
      <c r="J363" s="75">
        <v>43160</v>
      </c>
      <c r="K363" s="75">
        <v>43708</v>
      </c>
      <c r="L363" s="29">
        <v>9</v>
      </c>
      <c r="M363" s="124">
        <f t="shared" si="79"/>
        <v>39</v>
      </c>
      <c r="N363" s="125">
        <f t="shared" si="80"/>
        <v>351</v>
      </c>
      <c r="O363" s="26" t="str">
        <f t="shared" si="81"/>
        <v/>
      </c>
      <c r="P363" s="27">
        <f t="shared" si="82"/>
        <v>9</v>
      </c>
    </row>
    <row r="364" spans="2:16" s="27" customFormat="1" ht="36" x14ac:dyDescent="0.3">
      <c r="B364" s="139" t="s">
        <v>162</v>
      </c>
      <c r="C364" s="25" t="s">
        <v>11</v>
      </c>
      <c r="D364" s="141" t="str">
        <f t="shared" si="77"/>
        <v>University of Bucharest</v>
      </c>
      <c r="E364" s="141" t="str">
        <f t="shared" si="78"/>
        <v>Romania</v>
      </c>
      <c r="F364" s="139" t="s">
        <v>1745</v>
      </c>
      <c r="G364" s="139" t="s">
        <v>1746</v>
      </c>
      <c r="H364" s="139" t="s">
        <v>208</v>
      </c>
      <c r="I364" s="139" t="s">
        <v>1744</v>
      </c>
      <c r="J364" s="75">
        <v>43160</v>
      </c>
      <c r="K364" s="75">
        <v>43708</v>
      </c>
      <c r="L364" s="29">
        <v>9</v>
      </c>
      <c r="M364" s="124">
        <f t="shared" si="79"/>
        <v>39</v>
      </c>
      <c r="N364" s="125">
        <f t="shared" si="80"/>
        <v>351</v>
      </c>
      <c r="O364" s="26" t="str">
        <f t="shared" si="81"/>
        <v/>
      </c>
      <c r="P364" s="27">
        <f t="shared" si="82"/>
        <v>9</v>
      </c>
    </row>
    <row r="365" spans="2:16" s="27" customFormat="1" ht="36" x14ac:dyDescent="0.3">
      <c r="B365" s="139" t="s">
        <v>160</v>
      </c>
      <c r="C365" s="25" t="s">
        <v>11</v>
      </c>
      <c r="D365" s="141" t="str">
        <f t="shared" si="77"/>
        <v>University of Bucharest</v>
      </c>
      <c r="E365" s="141" t="str">
        <f t="shared" si="78"/>
        <v>Romania</v>
      </c>
      <c r="F365" s="139" t="s">
        <v>1747</v>
      </c>
      <c r="G365" s="139" t="s">
        <v>1014</v>
      </c>
      <c r="H365" s="139" t="s">
        <v>130</v>
      </c>
      <c r="I365" s="139" t="s">
        <v>1748</v>
      </c>
      <c r="J365" s="75">
        <v>43709</v>
      </c>
      <c r="K365" s="75">
        <v>43752</v>
      </c>
      <c r="L365" s="29">
        <v>8</v>
      </c>
      <c r="M365" s="124">
        <f t="shared" si="79"/>
        <v>74</v>
      </c>
      <c r="N365" s="125">
        <f t="shared" si="80"/>
        <v>592</v>
      </c>
      <c r="O365" s="26" t="str">
        <f t="shared" si="81"/>
        <v/>
      </c>
      <c r="P365" s="27">
        <f t="shared" si="82"/>
        <v>8</v>
      </c>
    </row>
    <row r="366" spans="2:16" s="27" customFormat="1" ht="36" x14ac:dyDescent="0.3">
      <c r="B366" s="139" t="s">
        <v>211</v>
      </c>
      <c r="C366" s="25" t="s">
        <v>11</v>
      </c>
      <c r="D366" s="141" t="str">
        <f t="shared" si="77"/>
        <v>University of Bucharest</v>
      </c>
      <c r="E366" s="141" t="str">
        <f t="shared" si="78"/>
        <v>Romania</v>
      </c>
      <c r="F366" s="139" t="s">
        <v>1747</v>
      </c>
      <c r="G366" s="139" t="s">
        <v>1014</v>
      </c>
      <c r="H366" s="139" t="s">
        <v>130</v>
      </c>
      <c r="I366" s="139" t="s">
        <v>1749</v>
      </c>
      <c r="J366" s="75">
        <v>43709</v>
      </c>
      <c r="K366" s="75">
        <v>43738</v>
      </c>
      <c r="L366" s="29">
        <v>1</v>
      </c>
      <c r="M366" s="124">
        <f t="shared" si="79"/>
        <v>74</v>
      </c>
      <c r="N366" s="125">
        <f t="shared" si="80"/>
        <v>74</v>
      </c>
      <c r="O366" s="26" t="str">
        <f t="shared" si="81"/>
        <v/>
      </c>
      <c r="P366" s="27">
        <f t="shared" si="82"/>
        <v>1</v>
      </c>
    </row>
    <row r="367" spans="2:16" s="27" customFormat="1" ht="36" x14ac:dyDescent="0.3">
      <c r="B367" s="139" t="s">
        <v>160</v>
      </c>
      <c r="C367" s="25" t="s">
        <v>11</v>
      </c>
      <c r="D367" s="141" t="str">
        <f t="shared" si="77"/>
        <v>University of Bucharest</v>
      </c>
      <c r="E367" s="141" t="str">
        <f t="shared" si="78"/>
        <v>Romania</v>
      </c>
      <c r="F367" s="139" t="s">
        <v>1750</v>
      </c>
      <c r="G367" s="139" t="s">
        <v>1022</v>
      </c>
      <c r="H367" s="139" t="s">
        <v>130</v>
      </c>
      <c r="I367" s="139" t="s">
        <v>1748</v>
      </c>
      <c r="J367" s="75">
        <v>43709</v>
      </c>
      <c r="K367" s="75">
        <v>43752</v>
      </c>
      <c r="L367" s="29">
        <v>7</v>
      </c>
      <c r="M367" s="124">
        <f t="shared" si="79"/>
        <v>74</v>
      </c>
      <c r="N367" s="125">
        <f t="shared" si="80"/>
        <v>518</v>
      </c>
      <c r="O367" s="26" t="str">
        <f t="shared" si="81"/>
        <v/>
      </c>
      <c r="P367" s="27">
        <f t="shared" si="82"/>
        <v>7</v>
      </c>
    </row>
    <row r="368" spans="2:16" s="27" customFormat="1" ht="36" x14ac:dyDescent="0.3">
      <c r="B368" s="139" t="s">
        <v>211</v>
      </c>
      <c r="C368" s="25" t="s">
        <v>11</v>
      </c>
      <c r="D368" s="141" t="str">
        <f t="shared" si="77"/>
        <v>University of Bucharest</v>
      </c>
      <c r="E368" s="141" t="str">
        <f t="shared" si="78"/>
        <v>Romania</v>
      </c>
      <c r="F368" s="139" t="s">
        <v>1750</v>
      </c>
      <c r="G368" s="139" t="s">
        <v>1022</v>
      </c>
      <c r="H368" s="139" t="s">
        <v>130</v>
      </c>
      <c r="I368" s="139" t="s">
        <v>1749</v>
      </c>
      <c r="J368" s="75">
        <v>43709</v>
      </c>
      <c r="K368" s="75">
        <v>43752</v>
      </c>
      <c r="L368" s="29">
        <v>1</v>
      </c>
      <c r="M368" s="124">
        <f t="shared" si="79"/>
        <v>74</v>
      </c>
      <c r="N368" s="125">
        <f t="shared" si="80"/>
        <v>74</v>
      </c>
      <c r="O368" s="26" t="str">
        <f t="shared" si="81"/>
        <v/>
      </c>
      <c r="P368" s="27">
        <f t="shared" si="82"/>
        <v>1</v>
      </c>
    </row>
    <row r="369" spans="2:16" s="27" customFormat="1" ht="36" x14ac:dyDescent="0.3">
      <c r="B369" s="139" t="s">
        <v>160</v>
      </c>
      <c r="C369" s="25" t="s">
        <v>11</v>
      </c>
      <c r="D369" s="141" t="str">
        <f t="shared" si="77"/>
        <v>University of Bucharest</v>
      </c>
      <c r="E369" s="141" t="str">
        <f t="shared" si="78"/>
        <v>Romania</v>
      </c>
      <c r="F369" s="139" t="s">
        <v>1751</v>
      </c>
      <c r="G369" s="139" t="s">
        <v>1734</v>
      </c>
      <c r="H369" s="139" t="s">
        <v>130</v>
      </c>
      <c r="I369" s="139" t="s">
        <v>1748</v>
      </c>
      <c r="J369" s="75">
        <v>43709</v>
      </c>
      <c r="K369" s="75">
        <v>43752</v>
      </c>
      <c r="L369" s="29">
        <v>6</v>
      </c>
      <c r="M369" s="124">
        <f t="shared" si="79"/>
        <v>74</v>
      </c>
      <c r="N369" s="125">
        <f t="shared" si="80"/>
        <v>444</v>
      </c>
      <c r="O369" s="26" t="str">
        <f t="shared" si="81"/>
        <v/>
      </c>
      <c r="P369" s="27">
        <f t="shared" si="82"/>
        <v>6</v>
      </c>
    </row>
    <row r="370" spans="2:16" s="27" customFormat="1" ht="36" x14ac:dyDescent="0.3">
      <c r="B370" s="139" t="s">
        <v>211</v>
      </c>
      <c r="C370" s="25" t="s">
        <v>11</v>
      </c>
      <c r="D370" s="141" t="str">
        <f t="shared" si="77"/>
        <v>University of Bucharest</v>
      </c>
      <c r="E370" s="141" t="str">
        <f t="shared" si="78"/>
        <v>Romania</v>
      </c>
      <c r="F370" s="139" t="s">
        <v>1751</v>
      </c>
      <c r="G370" s="139" t="s">
        <v>1734</v>
      </c>
      <c r="H370" s="139" t="s">
        <v>130</v>
      </c>
      <c r="I370" s="139" t="s">
        <v>1749</v>
      </c>
      <c r="J370" s="75">
        <v>43709</v>
      </c>
      <c r="K370" s="75">
        <v>43752</v>
      </c>
      <c r="L370" s="29">
        <v>1</v>
      </c>
      <c r="M370" s="124">
        <f t="shared" si="79"/>
        <v>74</v>
      </c>
      <c r="N370" s="125">
        <f t="shared" si="80"/>
        <v>74</v>
      </c>
      <c r="O370" s="26" t="str">
        <f t="shared" si="81"/>
        <v/>
      </c>
      <c r="P370" s="27">
        <f t="shared" si="82"/>
        <v>1</v>
      </c>
    </row>
    <row r="371" spans="2:16" s="27" customFormat="1" ht="36" x14ac:dyDescent="0.3">
      <c r="B371" s="139" t="s">
        <v>160</v>
      </c>
      <c r="C371" s="25" t="s">
        <v>11</v>
      </c>
      <c r="D371" s="141" t="str">
        <f t="shared" si="77"/>
        <v>University of Bucharest</v>
      </c>
      <c r="E371" s="141" t="str">
        <f t="shared" si="78"/>
        <v>Romania</v>
      </c>
      <c r="F371" s="139" t="s">
        <v>1752</v>
      </c>
      <c r="G371" s="139" t="s">
        <v>1738</v>
      </c>
      <c r="H371" s="139" t="s">
        <v>130</v>
      </c>
      <c r="I371" s="139" t="s">
        <v>1748</v>
      </c>
      <c r="J371" s="75">
        <v>43709</v>
      </c>
      <c r="K371" s="75">
        <v>43752</v>
      </c>
      <c r="L371" s="29">
        <v>5</v>
      </c>
      <c r="M371" s="124">
        <f t="shared" si="79"/>
        <v>74</v>
      </c>
      <c r="N371" s="125">
        <f t="shared" si="80"/>
        <v>370</v>
      </c>
      <c r="O371" s="26" t="str">
        <f t="shared" si="81"/>
        <v/>
      </c>
      <c r="P371" s="27">
        <f t="shared" si="82"/>
        <v>5</v>
      </c>
    </row>
    <row r="372" spans="2:16" s="27" customFormat="1" ht="36" x14ac:dyDescent="0.3">
      <c r="B372" s="139" t="s">
        <v>211</v>
      </c>
      <c r="C372" s="25" t="s">
        <v>11</v>
      </c>
      <c r="D372" s="141" t="str">
        <f t="shared" si="77"/>
        <v>University of Bucharest</v>
      </c>
      <c r="E372" s="141" t="str">
        <f t="shared" si="78"/>
        <v>Romania</v>
      </c>
      <c r="F372" s="139" t="s">
        <v>1752</v>
      </c>
      <c r="G372" s="139" t="s">
        <v>1738</v>
      </c>
      <c r="H372" s="139" t="s">
        <v>130</v>
      </c>
      <c r="I372" s="139" t="s">
        <v>1749</v>
      </c>
      <c r="J372" s="75">
        <v>43709</v>
      </c>
      <c r="K372" s="75">
        <v>43752</v>
      </c>
      <c r="L372" s="29">
        <v>1</v>
      </c>
      <c r="M372" s="124">
        <f t="shared" si="79"/>
        <v>74</v>
      </c>
      <c r="N372" s="125">
        <f t="shared" si="80"/>
        <v>74</v>
      </c>
      <c r="O372" s="26" t="str">
        <f t="shared" si="81"/>
        <v/>
      </c>
      <c r="P372" s="27">
        <f t="shared" si="82"/>
        <v>1</v>
      </c>
    </row>
    <row r="373" spans="2:16" s="27" customFormat="1" x14ac:dyDescent="0.3">
      <c r="B373" s="139" t="s">
        <v>160</v>
      </c>
      <c r="C373" s="25" t="s">
        <v>11</v>
      </c>
      <c r="D373" s="141" t="str">
        <f t="shared" si="77"/>
        <v>University of Bucharest</v>
      </c>
      <c r="E373" s="141" t="str">
        <f t="shared" si="78"/>
        <v>Romania</v>
      </c>
      <c r="F373" s="139" t="s">
        <v>1753</v>
      </c>
      <c r="G373" s="139" t="s">
        <v>1741</v>
      </c>
      <c r="H373" s="139" t="s">
        <v>130</v>
      </c>
      <c r="I373" s="139" t="s">
        <v>1754</v>
      </c>
      <c r="J373" s="75">
        <v>43709</v>
      </c>
      <c r="K373" s="75">
        <v>43752</v>
      </c>
      <c r="L373" s="29">
        <v>2</v>
      </c>
      <c r="M373" s="124">
        <f t="shared" si="79"/>
        <v>74</v>
      </c>
      <c r="N373" s="125">
        <f t="shared" si="80"/>
        <v>148</v>
      </c>
      <c r="O373" s="26" t="str">
        <f t="shared" si="81"/>
        <v/>
      </c>
      <c r="P373" s="27">
        <f t="shared" si="82"/>
        <v>2</v>
      </c>
    </row>
    <row r="374" spans="2:16" s="27" customFormat="1" ht="36" x14ac:dyDescent="0.3">
      <c r="B374" s="139" t="s">
        <v>160</v>
      </c>
      <c r="C374" s="25" t="s">
        <v>11</v>
      </c>
      <c r="D374" s="141" t="str">
        <f t="shared" si="77"/>
        <v>University of Bucharest</v>
      </c>
      <c r="E374" s="141" t="str">
        <f t="shared" si="78"/>
        <v>Romania</v>
      </c>
      <c r="F374" s="139" t="s">
        <v>1755</v>
      </c>
      <c r="G374" s="139" t="s">
        <v>1746</v>
      </c>
      <c r="H374" s="139" t="s">
        <v>208</v>
      </c>
      <c r="I374" s="139" t="s">
        <v>1744</v>
      </c>
      <c r="J374" s="75">
        <v>43709</v>
      </c>
      <c r="K374" s="75">
        <v>43738</v>
      </c>
      <c r="L374" s="29">
        <v>1</v>
      </c>
      <c r="M374" s="124">
        <f t="shared" si="79"/>
        <v>39</v>
      </c>
      <c r="N374" s="125">
        <f t="shared" si="80"/>
        <v>39</v>
      </c>
      <c r="O374" s="26" t="str">
        <f t="shared" si="81"/>
        <v/>
      </c>
      <c r="P374" s="27">
        <f t="shared" si="82"/>
        <v>1</v>
      </c>
    </row>
    <row r="375" spans="2:16" s="27" customFormat="1" ht="108" x14ac:dyDescent="0.3">
      <c r="B375" s="139" t="s">
        <v>162</v>
      </c>
      <c r="C375" s="25" t="s">
        <v>12</v>
      </c>
      <c r="D375" s="141" t="str">
        <f t="shared" si="23"/>
        <v>The University of Exeter</v>
      </c>
      <c r="E375" s="141" t="str">
        <f t="shared" si="18"/>
        <v>United Kingdom</v>
      </c>
      <c r="F375" s="139" t="s">
        <v>1050</v>
      </c>
      <c r="G375" s="139" t="s">
        <v>1051</v>
      </c>
      <c r="H375" s="139" t="s">
        <v>131</v>
      </c>
      <c r="I375" s="139" t="s">
        <v>1052</v>
      </c>
      <c r="J375" s="75">
        <v>42658</v>
      </c>
      <c r="K375" s="75">
        <v>43145</v>
      </c>
      <c r="L375" s="29">
        <v>12</v>
      </c>
      <c r="M375" s="124">
        <f t="shared" si="19"/>
        <v>280</v>
      </c>
      <c r="N375" s="125">
        <f t="shared" si="20"/>
        <v>3360</v>
      </c>
      <c r="O375" s="26" t="str">
        <f t="shared" si="21"/>
        <v/>
      </c>
      <c r="P375" s="27">
        <f t="shared" si="22"/>
        <v>12</v>
      </c>
    </row>
    <row r="376" spans="2:16" s="27" customFormat="1" ht="54" x14ac:dyDescent="0.3">
      <c r="B376" s="139" t="s">
        <v>161</v>
      </c>
      <c r="C376" s="25" t="s">
        <v>12</v>
      </c>
      <c r="D376" s="141" t="str">
        <f t="shared" si="23"/>
        <v>The University of Exeter</v>
      </c>
      <c r="E376" s="141" t="str">
        <f t="shared" si="18"/>
        <v>United Kingdom</v>
      </c>
      <c r="F376" s="139" t="s">
        <v>1053</v>
      </c>
      <c r="G376" s="139" t="s">
        <v>1051</v>
      </c>
      <c r="H376" s="139" t="s">
        <v>130</v>
      </c>
      <c r="I376" s="139" t="s">
        <v>1054</v>
      </c>
      <c r="J376" s="75">
        <v>42658</v>
      </c>
      <c r="K376" s="75">
        <v>43145</v>
      </c>
      <c r="L376" s="29">
        <v>1</v>
      </c>
      <c r="M376" s="124">
        <f t="shared" si="19"/>
        <v>214</v>
      </c>
      <c r="N376" s="125">
        <f t="shared" si="20"/>
        <v>214</v>
      </c>
      <c r="O376" s="26" t="str">
        <f t="shared" si="21"/>
        <v/>
      </c>
      <c r="P376" s="27">
        <f t="shared" si="22"/>
        <v>1</v>
      </c>
    </row>
    <row r="377" spans="2:16" s="27" customFormat="1" ht="72" x14ac:dyDescent="0.3">
      <c r="B377" s="139" t="s">
        <v>160</v>
      </c>
      <c r="C377" s="25" t="s">
        <v>12</v>
      </c>
      <c r="D377" s="141" t="str">
        <f t="shared" si="23"/>
        <v>The University of Exeter</v>
      </c>
      <c r="E377" s="141" t="str">
        <f t="shared" si="18"/>
        <v>United Kingdom</v>
      </c>
      <c r="F377" s="139" t="s">
        <v>1053</v>
      </c>
      <c r="G377" s="139" t="s">
        <v>1051</v>
      </c>
      <c r="H377" s="139" t="s">
        <v>130</v>
      </c>
      <c r="I377" s="139" t="s">
        <v>1055</v>
      </c>
      <c r="J377" s="75">
        <v>42658</v>
      </c>
      <c r="K377" s="75">
        <v>43145</v>
      </c>
      <c r="L377" s="29">
        <v>11</v>
      </c>
      <c r="M377" s="124">
        <f t="shared" si="19"/>
        <v>214</v>
      </c>
      <c r="N377" s="125">
        <f t="shared" si="20"/>
        <v>2354</v>
      </c>
      <c r="O377" s="26" t="str">
        <f t="shared" si="21"/>
        <v/>
      </c>
      <c r="P377" s="27">
        <f t="shared" si="22"/>
        <v>11</v>
      </c>
    </row>
    <row r="378" spans="2:16" s="27" customFormat="1" ht="36" x14ac:dyDescent="0.3">
      <c r="B378" s="139" t="s">
        <v>210</v>
      </c>
      <c r="C378" s="25" t="s">
        <v>12</v>
      </c>
      <c r="D378" s="141" t="str">
        <f t="shared" si="23"/>
        <v>The University of Exeter</v>
      </c>
      <c r="E378" s="141" t="str">
        <f t="shared" si="18"/>
        <v>United Kingdom</v>
      </c>
      <c r="F378" s="139" t="s">
        <v>1053</v>
      </c>
      <c r="G378" s="139" t="s">
        <v>1051</v>
      </c>
      <c r="H378" s="139" t="s">
        <v>130</v>
      </c>
      <c r="I378" s="139" t="s">
        <v>1056</v>
      </c>
      <c r="J378" s="75">
        <v>42658</v>
      </c>
      <c r="K378" s="75">
        <v>43145</v>
      </c>
      <c r="L378" s="29">
        <v>2</v>
      </c>
      <c r="M378" s="124">
        <f t="shared" si="19"/>
        <v>214</v>
      </c>
      <c r="N378" s="125">
        <f t="shared" si="20"/>
        <v>428</v>
      </c>
      <c r="O378" s="26" t="str">
        <f t="shared" si="21"/>
        <v/>
      </c>
      <c r="P378" s="27">
        <f t="shared" si="22"/>
        <v>2</v>
      </c>
    </row>
    <row r="379" spans="2:16" s="27" customFormat="1" ht="36" x14ac:dyDescent="0.3">
      <c r="B379" s="139" t="s">
        <v>211</v>
      </c>
      <c r="C379" s="25" t="s">
        <v>12</v>
      </c>
      <c r="D379" s="141" t="str">
        <f t="shared" si="23"/>
        <v>The University of Exeter</v>
      </c>
      <c r="E379" s="141" t="str">
        <f t="shared" si="18"/>
        <v>United Kingdom</v>
      </c>
      <c r="F379" s="139" t="s">
        <v>1053</v>
      </c>
      <c r="G379" s="139" t="s">
        <v>1051</v>
      </c>
      <c r="H379" s="139" t="s">
        <v>130</v>
      </c>
      <c r="I379" s="139" t="s">
        <v>1056</v>
      </c>
      <c r="J379" s="75">
        <v>42658</v>
      </c>
      <c r="K379" s="75">
        <v>43145</v>
      </c>
      <c r="L379" s="29">
        <v>2</v>
      </c>
      <c r="M379" s="124">
        <f t="shared" si="19"/>
        <v>214</v>
      </c>
      <c r="N379" s="125">
        <f t="shared" si="20"/>
        <v>428</v>
      </c>
      <c r="O379" s="26" t="str">
        <f t="shared" si="21"/>
        <v/>
      </c>
      <c r="P379" s="27">
        <f t="shared" si="22"/>
        <v>2</v>
      </c>
    </row>
    <row r="380" spans="2:16" s="27" customFormat="1" ht="54" x14ac:dyDescent="0.3">
      <c r="B380" s="139" t="s">
        <v>161</v>
      </c>
      <c r="C380" s="25" t="s">
        <v>12</v>
      </c>
      <c r="D380" s="141" t="str">
        <f t="shared" si="23"/>
        <v>The University of Exeter</v>
      </c>
      <c r="E380" s="141" t="str">
        <f t="shared" si="18"/>
        <v>United Kingdom</v>
      </c>
      <c r="F380" s="139" t="s">
        <v>1057</v>
      </c>
      <c r="G380" s="139" t="s">
        <v>1058</v>
      </c>
      <c r="H380" s="139" t="s">
        <v>130</v>
      </c>
      <c r="I380" s="139" t="s">
        <v>1059</v>
      </c>
      <c r="J380" s="75">
        <v>42658</v>
      </c>
      <c r="K380" s="75">
        <v>43145</v>
      </c>
      <c r="L380" s="29">
        <v>3</v>
      </c>
      <c r="M380" s="124">
        <f t="shared" si="19"/>
        <v>214</v>
      </c>
      <c r="N380" s="125">
        <f t="shared" si="20"/>
        <v>642</v>
      </c>
      <c r="O380" s="26" t="str">
        <f t="shared" si="21"/>
        <v/>
      </c>
      <c r="P380" s="27">
        <f t="shared" si="22"/>
        <v>3</v>
      </c>
    </row>
    <row r="381" spans="2:16" s="27" customFormat="1" ht="144" x14ac:dyDescent="0.3">
      <c r="B381" s="139" t="s">
        <v>160</v>
      </c>
      <c r="C381" s="25" t="s">
        <v>12</v>
      </c>
      <c r="D381" s="141" t="str">
        <f t="shared" si="23"/>
        <v>The University of Exeter</v>
      </c>
      <c r="E381" s="141" t="str">
        <f t="shared" si="18"/>
        <v>United Kingdom</v>
      </c>
      <c r="F381" s="139" t="s">
        <v>1057</v>
      </c>
      <c r="G381" s="139" t="s">
        <v>1058</v>
      </c>
      <c r="H381" s="139" t="s">
        <v>130</v>
      </c>
      <c r="I381" s="139" t="s">
        <v>1060</v>
      </c>
      <c r="J381" s="75">
        <v>42658</v>
      </c>
      <c r="K381" s="75">
        <v>43145</v>
      </c>
      <c r="L381" s="29">
        <v>8</v>
      </c>
      <c r="M381" s="124">
        <f t="shared" si="19"/>
        <v>214</v>
      </c>
      <c r="N381" s="125">
        <f t="shared" si="20"/>
        <v>1712</v>
      </c>
      <c r="O381" s="26" t="str">
        <f t="shared" si="21"/>
        <v/>
      </c>
      <c r="P381" s="27">
        <f t="shared" si="22"/>
        <v>8</v>
      </c>
    </row>
    <row r="382" spans="2:16" s="27" customFormat="1" ht="36" x14ac:dyDescent="0.3">
      <c r="B382" s="139" t="s">
        <v>210</v>
      </c>
      <c r="C382" s="25" t="s">
        <v>12</v>
      </c>
      <c r="D382" s="141" t="str">
        <f t="shared" si="23"/>
        <v>The University of Exeter</v>
      </c>
      <c r="E382" s="141" t="str">
        <f t="shared" si="18"/>
        <v>United Kingdom</v>
      </c>
      <c r="F382" s="139" t="s">
        <v>1057</v>
      </c>
      <c r="G382" s="139" t="s">
        <v>1058</v>
      </c>
      <c r="H382" s="139" t="s">
        <v>130</v>
      </c>
      <c r="I382" s="139" t="s">
        <v>1061</v>
      </c>
      <c r="J382" s="75">
        <v>42658</v>
      </c>
      <c r="K382" s="75">
        <v>43145</v>
      </c>
      <c r="L382" s="29">
        <v>3</v>
      </c>
      <c r="M382" s="124">
        <f t="shared" si="19"/>
        <v>214</v>
      </c>
      <c r="N382" s="125">
        <f t="shared" si="20"/>
        <v>642</v>
      </c>
      <c r="O382" s="26" t="str">
        <f t="shared" si="21"/>
        <v/>
      </c>
      <c r="P382" s="27">
        <f t="shared" si="22"/>
        <v>3</v>
      </c>
    </row>
    <row r="383" spans="2:16" s="27" customFormat="1" ht="36" x14ac:dyDescent="0.3">
      <c r="B383" s="139" t="s">
        <v>211</v>
      </c>
      <c r="C383" s="25" t="s">
        <v>12</v>
      </c>
      <c r="D383" s="141" t="str">
        <f t="shared" si="23"/>
        <v>The University of Exeter</v>
      </c>
      <c r="E383" s="141" t="str">
        <f t="shared" si="18"/>
        <v>United Kingdom</v>
      </c>
      <c r="F383" s="139" t="s">
        <v>1057</v>
      </c>
      <c r="G383" s="139" t="s">
        <v>1058</v>
      </c>
      <c r="H383" s="139" t="s">
        <v>130</v>
      </c>
      <c r="I383" s="139" t="s">
        <v>1062</v>
      </c>
      <c r="J383" s="75">
        <v>42658</v>
      </c>
      <c r="K383" s="75">
        <v>43145</v>
      </c>
      <c r="L383" s="29">
        <v>3</v>
      </c>
      <c r="M383" s="124">
        <f t="shared" si="19"/>
        <v>214</v>
      </c>
      <c r="N383" s="125">
        <f t="shared" si="20"/>
        <v>642</v>
      </c>
      <c r="O383" s="26" t="str">
        <f t="shared" si="21"/>
        <v/>
      </c>
      <c r="P383" s="27">
        <f t="shared" si="22"/>
        <v>3</v>
      </c>
    </row>
    <row r="384" spans="2:16" s="27" customFormat="1" ht="72" x14ac:dyDescent="0.3">
      <c r="B384" s="139" t="s">
        <v>162</v>
      </c>
      <c r="C384" s="25" t="s">
        <v>12</v>
      </c>
      <c r="D384" s="141" t="str">
        <f t="shared" si="23"/>
        <v>The University of Exeter</v>
      </c>
      <c r="E384" s="141" t="str">
        <f t="shared" si="18"/>
        <v>United Kingdom</v>
      </c>
      <c r="F384" s="139" t="s">
        <v>1063</v>
      </c>
      <c r="G384" s="139" t="s">
        <v>1058</v>
      </c>
      <c r="H384" s="139" t="s">
        <v>131</v>
      </c>
      <c r="I384" s="139" t="s">
        <v>1064</v>
      </c>
      <c r="J384" s="75">
        <v>42658</v>
      </c>
      <c r="K384" s="75">
        <v>43145</v>
      </c>
      <c r="L384" s="29">
        <v>6</v>
      </c>
      <c r="M384" s="124">
        <f t="shared" si="19"/>
        <v>280</v>
      </c>
      <c r="N384" s="125">
        <f t="shared" si="20"/>
        <v>1680</v>
      </c>
      <c r="O384" s="26" t="str">
        <f t="shared" si="21"/>
        <v/>
      </c>
      <c r="P384" s="27">
        <f t="shared" si="22"/>
        <v>6</v>
      </c>
    </row>
    <row r="385" spans="2:16" s="27" customFormat="1" ht="36" x14ac:dyDescent="0.3">
      <c r="B385" s="139" t="s">
        <v>161</v>
      </c>
      <c r="C385" s="25" t="s">
        <v>12</v>
      </c>
      <c r="D385" s="141" t="str">
        <f t="shared" si="23"/>
        <v>The University of Exeter</v>
      </c>
      <c r="E385" s="141" t="str">
        <f t="shared" si="18"/>
        <v>United Kingdom</v>
      </c>
      <c r="F385" s="139" t="s">
        <v>1065</v>
      </c>
      <c r="G385" s="139" t="s">
        <v>1066</v>
      </c>
      <c r="H385" s="139" t="s">
        <v>130</v>
      </c>
      <c r="I385" s="139" t="s">
        <v>1067</v>
      </c>
      <c r="J385" s="75">
        <v>42658</v>
      </c>
      <c r="K385" s="75">
        <v>43145</v>
      </c>
      <c r="L385" s="29">
        <v>1</v>
      </c>
      <c r="M385" s="124">
        <f t="shared" si="19"/>
        <v>214</v>
      </c>
      <c r="N385" s="125">
        <f t="shared" si="20"/>
        <v>214</v>
      </c>
      <c r="O385" s="26" t="str">
        <f t="shared" si="21"/>
        <v/>
      </c>
      <c r="P385" s="27">
        <f t="shared" si="22"/>
        <v>1</v>
      </c>
    </row>
    <row r="386" spans="2:16" s="27" customFormat="1" ht="108" x14ac:dyDescent="0.3">
      <c r="B386" s="139" t="s">
        <v>160</v>
      </c>
      <c r="C386" s="25" t="s">
        <v>12</v>
      </c>
      <c r="D386" s="141" t="str">
        <f t="shared" si="23"/>
        <v>The University of Exeter</v>
      </c>
      <c r="E386" s="141" t="str">
        <f t="shared" si="18"/>
        <v>United Kingdom</v>
      </c>
      <c r="F386" s="139" t="s">
        <v>1065</v>
      </c>
      <c r="G386" s="139" t="s">
        <v>1066</v>
      </c>
      <c r="H386" s="139" t="s">
        <v>130</v>
      </c>
      <c r="I386" s="139" t="s">
        <v>1068</v>
      </c>
      <c r="J386" s="75">
        <v>42658</v>
      </c>
      <c r="K386" s="75">
        <v>43145</v>
      </c>
      <c r="L386" s="29">
        <v>7</v>
      </c>
      <c r="M386" s="124">
        <f t="shared" si="19"/>
        <v>214</v>
      </c>
      <c r="N386" s="125">
        <f t="shared" si="20"/>
        <v>1498</v>
      </c>
      <c r="O386" s="26" t="str">
        <f t="shared" si="21"/>
        <v/>
      </c>
      <c r="P386" s="27">
        <f t="shared" si="22"/>
        <v>7</v>
      </c>
    </row>
    <row r="387" spans="2:16" s="27" customFormat="1" ht="36" x14ac:dyDescent="0.3">
      <c r="B387" s="139" t="s">
        <v>162</v>
      </c>
      <c r="C387" s="25" t="s">
        <v>12</v>
      </c>
      <c r="D387" s="141" t="str">
        <f t="shared" si="23"/>
        <v>The University of Exeter</v>
      </c>
      <c r="E387" s="141" t="str">
        <f t="shared" si="18"/>
        <v>United Kingdom</v>
      </c>
      <c r="F387" s="139" t="s">
        <v>1069</v>
      </c>
      <c r="G387" s="139" t="s">
        <v>1066</v>
      </c>
      <c r="H387" s="139" t="s">
        <v>131</v>
      </c>
      <c r="I387" s="139" t="s">
        <v>1070</v>
      </c>
      <c r="J387" s="75">
        <v>42658</v>
      </c>
      <c r="K387" s="75">
        <v>43145</v>
      </c>
      <c r="L387" s="29">
        <v>2</v>
      </c>
      <c r="M387" s="124">
        <f t="shared" si="19"/>
        <v>280</v>
      </c>
      <c r="N387" s="125">
        <f t="shared" si="20"/>
        <v>560</v>
      </c>
      <c r="O387" s="26" t="str">
        <f t="shared" si="21"/>
        <v/>
      </c>
      <c r="P387" s="27">
        <f t="shared" si="22"/>
        <v>2</v>
      </c>
    </row>
    <row r="388" spans="2:16" s="27" customFormat="1" ht="36" x14ac:dyDescent="0.3">
      <c r="B388" s="139" t="s">
        <v>210</v>
      </c>
      <c r="C388" s="25" t="s">
        <v>12</v>
      </c>
      <c r="D388" s="141" t="str">
        <f t="shared" si="23"/>
        <v>The University of Exeter</v>
      </c>
      <c r="E388" s="141" t="str">
        <f t="shared" si="18"/>
        <v>United Kingdom</v>
      </c>
      <c r="F388" s="139" t="s">
        <v>1065</v>
      </c>
      <c r="G388" s="139" t="s">
        <v>1066</v>
      </c>
      <c r="H388" s="139" t="s">
        <v>130</v>
      </c>
      <c r="I388" s="139" t="s">
        <v>1071</v>
      </c>
      <c r="J388" s="75">
        <v>42658</v>
      </c>
      <c r="K388" s="75">
        <v>43145</v>
      </c>
      <c r="L388" s="29">
        <v>1</v>
      </c>
      <c r="M388" s="124">
        <f t="shared" si="19"/>
        <v>214</v>
      </c>
      <c r="N388" s="125">
        <f t="shared" si="20"/>
        <v>214</v>
      </c>
      <c r="O388" s="26" t="str">
        <f t="shared" si="21"/>
        <v/>
      </c>
      <c r="P388" s="27">
        <f t="shared" si="22"/>
        <v>1</v>
      </c>
    </row>
    <row r="389" spans="2:16" s="27" customFormat="1" ht="36" x14ac:dyDescent="0.3">
      <c r="B389" s="139" t="s">
        <v>160</v>
      </c>
      <c r="C389" s="25" t="s">
        <v>12</v>
      </c>
      <c r="D389" s="141" t="str">
        <f t="shared" si="23"/>
        <v>The University of Exeter</v>
      </c>
      <c r="E389" s="141" t="str">
        <f t="shared" si="18"/>
        <v>United Kingdom</v>
      </c>
      <c r="F389" s="139" t="s">
        <v>1072</v>
      </c>
      <c r="G389" s="139" t="s">
        <v>1073</v>
      </c>
      <c r="H389" s="139" t="s">
        <v>130</v>
      </c>
      <c r="I389" s="139" t="s">
        <v>1074</v>
      </c>
      <c r="J389" s="75">
        <v>42658</v>
      </c>
      <c r="K389" s="75">
        <v>43145</v>
      </c>
      <c r="L389" s="29">
        <v>4</v>
      </c>
      <c r="M389" s="124">
        <f t="shared" si="19"/>
        <v>214</v>
      </c>
      <c r="N389" s="125">
        <f t="shared" si="20"/>
        <v>856</v>
      </c>
      <c r="O389" s="26" t="str">
        <f t="shared" si="21"/>
        <v/>
      </c>
      <c r="P389" s="27">
        <f t="shared" si="22"/>
        <v>4</v>
      </c>
    </row>
    <row r="390" spans="2:16" s="27" customFormat="1" ht="36" x14ac:dyDescent="0.3">
      <c r="B390" s="139" t="s">
        <v>160</v>
      </c>
      <c r="C390" s="25" t="s">
        <v>12</v>
      </c>
      <c r="D390" s="141" t="str">
        <f t="shared" si="23"/>
        <v>The University of Exeter</v>
      </c>
      <c r="E390" s="141" t="str">
        <f t="shared" si="18"/>
        <v>United Kingdom</v>
      </c>
      <c r="F390" s="139" t="s">
        <v>1075</v>
      </c>
      <c r="G390" s="139" t="s">
        <v>1076</v>
      </c>
      <c r="H390" s="139" t="s">
        <v>130</v>
      </c>
      <c r="I390" s="139" t="s">
        <v>1077</v>
      </c>
      <c r="J390" s="75">
        <v>42658</v>
      </c>
      <c r="K390" s="75">
        <v>43145</v>
      </c>
      <c r="L390" s="29">
        <v>6</v>
      </c>
      <c r="M390" s="124">
        <f t="shared" si="19"/>
        <v>214</v>
      </c>
      <c r="N390" s="125">
        <f t="shared" si="20"/>
        <v>1284</v>
      </c>
      <c r="O390" s="26" t="str">
        <f t="shared" si="21"/>
        <v/>
      </c>
      <c r="P390" s="27">
        <f t="shared" si="22"/>
        <v>6</v>
      </c>
    </row>
    <row r="391" spans="2:16" s="27" customFormat="1" ht="54" x14ac:dyDescent="0.3">
      <c r="B391" s="139" t="s">
        <v>161</v>
      </c>
      <c r="C391" s="25" t="s">
        <v>12</v>
      </c>
      <c r="D391" s="141" t="str">
        <f t="shared" si="23"/>
        <v>The University of Exeter</v>
      </c>
      <c r="E391" s="141" t="str">
        <f t="shared" si="18"/>
        <v>United Kingdom</v>
      </c>
      <c r="F391" s="139" t="s">
        <v>1075</v>
      </c>
      <c r="G391" s="139" t="s">
        <v>1076</v>
      </c>
      <c r="H391" s="139" t="s">
        <v>130</v>
      </c>
      <c r="I391" s="139" t="s">
        <v>1078</v>
      </c>
      <c r="J391" s="75">
        <v>42658</v>
      </c>
      <c r="K391" s="75">
        <v>43145</v>
      </c>
      <c r="L391" s="29">
        <v>3</v>
      </c>
      <c r="M391" s="124">
        <f t="shared" si="19"/>
        <v>214</v>
      </c>
      <c r="N391" s="125">
        <f t="shared" si="20"/>
        <v>642</v>
      </c>
      <c r="O391" s="26" t="str">
        <f t="shared" si="21"/>
        <v/>
      </c>
      <c r="P391" s="27">
        <f t="shared" si="22"/>
        <v>3</v>
      </c>
    </row>
    <row r="392" spans="2:16" s="27" customFormat="1" ht="36" x14ac:dyDescent="0.3">
      <c r="B392" s="139" t="s">
        <v>161</v>
      </c>
      <c r="C392" s="25" t="s">
        <v>12</v>
      </c>
      <c r="D392" s="141" t="str">
        <f t="shared" si="23"/>
        <v>The University of Exeter</v>
      </c>
      <c r="E392" s="141" t="str">
        <f t="shared" si="18"/>
        <v>United Kingdom</v>
      </c>
      <c r="F392" s="139" t="s">
        <v>1079</v>
      </c>
      <c r="G392" s="139" t="s">
        <v>1080</v>
      </c>
      <c r="H392" s="139" t="s">
        <v>130</v>
      </c>
      <c r="I392" s="139" t="s">
        <v>1081</v>
      </c>
      <c r="J392" s="75">
        <v>42658</v>
      </c>
      <c r="K392" s="75">
        <v>43145</v>
      </c>
      <c r="L392" s="29">
        <v>1</v>
      </c>
      <c r="M392" s="124">
        <f t="shared" si="19"/>
        <v>214</v>
      </c>
      <c r="N392" s="125">
        <f t="shared" si="20"/>
        <v>214</v>
      </c>
      <c r="O392" s="26" t="str">
        <f t="shared" si="21"/>
        <v/>
      </c>
      <c r="P392" s="27">
        <f t="shared" si="22"/>
        <v>1</v>
      </c>
    </row>
    <row r="393" spans="2:16" s="27" customFormat="1" ht="144" x14ac:dyDescent="0.3">
      <c r="B393" s="139" t="s">
        <v>160</v>
      </c>
      <c r="C393" s="25" t="s">
        <v>12</v>
      </c>
      <c r="D393" s="141" t="str">
        <f t="shared" si="23"/>
        <v>The University of Exeter</v>
      </c>
      <c r="E393" s="141" t="str">
        <f t="shared" si="18"/>
        <v>United Kingdom</v>
      </c>
      <c r="F393" s="139" t="s">
        <v>1079</v>
      </c>
      <c r="G393" s="139" t="s">
        <v>1080</v>
      </c>
      <c r="H393" s="139" t="s">
        <v>130</v>
      </c>
      <c r="I393" s="139" t="s">
        <v>1082</v>
      </c>
      <c r="J393" s="75">
        <v>42658</v>
      </c>
      <c r="K393" s="75">
        <v>43145</v>
      </c>
      <c r="L393" s="29">
        <v>6</v>
      </c>
      <c r="M393" s="124">
        <f t="shared" si="19"/>
        <v>214</v>
      </c>
      <c r="N393" s="125">
        <f t="shared" si="20"/>
        <v>1284</v>
      </c>
      <c r="O393" s="26" t="str">
        <f t="shared" si="21"/>
        <v/>
      </c>
      <c r="P393" s="27">
        <f t="shared" si="22"/>
        <v>6</v>
      </c>
    </row>
    <row r="394" spans="2:16" s="27" customFormat="1" ht="36" x14ac:dyDescent="0.3">
      <c r="B394" s="139" t="s">
        <v>162</v>
      </c>
      <c r="C394" s="25" t="s">
        <v>12</v>
      </c>
      <c r="D394" s="141" t="str">
        <f t="shared" si="23"/>
        <v>The University of Exeter</v>
      </c>
      <c r="E394" s="141" t="str">
        <f t="shared" si="18"/>
        <v>United Kingdom</v>
      </c>
      <c r="F394" s="139" t="s">
        <v>1083</v>
      </c>
      <c r="G394" s="139" t="s">
        <v>1080</v>
      </c>
      <c r="H394" s="139" t="s">
        <v>131</v>
      </c>
      <c r="I394" s="139" t="s">
        <v>1071</v>
      </c>
      <c r="J394" s="75">
        <v>42658</v>
      </c>
      <c r="K394" s="75">
        <v>43145</v>
      </c>
      <c r="L394" s="29">
        <v>1</v>
      </c>
      <c r="M394" s="124">
        <f t="shared" si="19"/>
        <v>280</v>
      </c>
      <c r="N394" s="125">
        <f t="shared" si="20"/>
        <v>280</v>
      </c>
      <c r="O394" s="26" t="str">
        <f t="shared" si="21"/>
        <v/>
      </c>
      <c r="P394" s="27">
        <f t="shared" si="22"/>
        <v>1</v>
      </c>
    </row>
    <row r="395" spans="2:16" s="27" customFormat="1" ht="36" x14ac:dyDescent="0.3">
      <c r="B395" s="139" t="s">
        <v>210</v>
      </c>
      <c r="C395" s="25" t="s">
        <v>12</v>
      </c>
      <c r="D395" s="141" t="str">
        <f t="shared" si="23"/>
        <v>The University of Exeter</v>
      </c>
      <c r="E395" s="141" t="str">
        <f t="shared" si="18"/>
        <v>United Kingdom</v>
      </c>
      <c r="F395" s="139" t="s">
        <v>1079</v>
      </c>
      <c r="G395" s="139" t="s">
        <v>1080</v>
      </c>
      <c r="H395" s="139" t="s">
        <v>130</v>
      </c>
      <c r="I395" s="139" t="s">
        <v>1071</v>
      </c>
      <c r="J395" s="75">
        <v>42658</v>
      </c>
      <c r="K395" s="75">
        <v>43145</v>
      </c>
      <c r="L395" s="29">
        <v>1</v>
      </c>
      <c r="M395" s="124">
        <f t="shared" si="19"/>
        <v>214</v>
      </c>
      <c r="N395" s="125">
        <f t="shared" si="20"/>
        <v>214</v>
      </c>
      <c r="O395" s="26" t="str">
        <f t="shared" si="21"/>
        <v/>
      </c>
      <c r="P395" s="27">
        <f t="shared" si="22"/>
        <v>1</v>
      </c>
    </row>
    <row r="396" spans="2:16" s="27" customFormat="1" ht="126" x14ac:dyDescent="0.3">
      <c r="B396" s="194" t="s">
        <v>161</v>
      </c>
      <c r="C396" s="193" t="s">
        <v>12</v>
      </c>
      <c r="D396" s="141" t="str">
        <f t="shared" ref="D396:D414" si="83">IFERROR(IF(VLOOKUP(C396,PartnerN°Ref,2,FALSE)=0,"",VLOOKUP(C396,PartnerN°Ref,2,FALSE)),"")</f>
        <v>The University of Exeter</v>
      </c>
      <c r="E396" s="141" t="str">
        <f t="shared" ref="E396:E414" si="84">IFERROR(IF(VLOOKUP(C396,PartnerN°Ref,3,FALSE)=0,"",VLOOKUP(C396,PartnerN°Ref,3,FALSE)),"")</f>
        <v>United Kingdom</v>
      </c>
      <c r="F396" s="210" t="s">
        <v>1764</v>
      </c>
      <c r="G396" s="210" t="s">
        <v>1051</v>
      </c>
      <c r="H396" s="210" t="s">
        <v>130</v>
      </c>
      <c r="I396" s="210" t="s">
        <v>1765</v>
      </c>
      <c r="J396" s="202">
        <v>43146</v>
      </c>
      <c r="K396" s="202">
        <v>43752</v>
      </c>
      <c r="L396" s="198">
        <v>10</v>
      </c>
      <c r="M396" s="124">
        <f t="shared" ref="M396:M414" si="85">IF(O396="Error",0,IFERROR(INDEX(Rates,MATCH(E396,CountryALL,0),MATCH(H396,Category,0)),0))</f>
        <v>214</v>
      </c>
      <c r="N396" s="125">
        <f t="shared" ref="N396:N414" si="86">IF(O396="Error",0,IF(L396&gt;((K396-J396)+1),((K396-J396)+1)*M396,L396*M396))</f>
        <v>2140</v>
      </c>
      <c r="O396" s="26" t="str">
        <f t="shared" ref="O396:O414" si="87">IF(OR(COUNTBLANK(B396:L396)&gt;0,COUNTIF(WorkPackage,B396)=0,COUNTIF(PartnerN°,C396)=0,COUNTIF(CountryALL,E396)=0,COUNTIF(StaffCat,H396)=0,(K396-J396)&lt;0,ISNUMBER(L396)=FALSE,IF(ISNUMBER(L396)=TRUE,L396=INT(L396*1)/1=FALSE)),"Error","")</f>
        <v/>
      </c>
      <c r="P396" s="27">
        <f t="shared" ref="P396:P414" si="88">IF(L396&gt;(K396-J396)+1,(K396-J396)+1,L396)</f>
        <v>10</v>
      </c>
    </row>
    <row r="397" spans="2:16" s="27" customFormat="1" ht="126" x14ac:dyDescent="0.3">
      <c r="B397" s="194" t="s">
        <v>160</v>
      </c>
      <c r="C397" s="193" t="s">
        <v>12</v>
      </c>
      <c r="D397" s="141" t="str">
        <f t="shared" si="83"/>
        <v>The University of Exeter</v>
      </c>
      <c r="E397" s="141" t="str">
        <f t="shared" si="84"/>
        <v>United Kingdom</v>
      </c>
      <c r="F397" s="210" t="s">
        <v>1764</v>
      </c>
      <c r="G397" s="210" t="s">
        <v>1051</v>
      </c>
      <c r="H397" s="210" t="s">
        <v>130</v>
      </c>
      <c r="I397" s="210" t="s">
        <v>1766</v>
      </c>
      <c r="J397" s="202">
        <v>43146</v>
      </c>
      <c r="K397" s="202">
        <v>43752</v>
      </c>
      <c r="L397" s="198">
        <v>9</v>
      </c>
      <c r="M397" s="124">
        <f t="shared" si="85"/>
        <v>214</v>
      </c>
      <c r="N397" s="125">
        <f t="shared" si="86"/>
        <v>1926</v>
      </c>
      <c r="O397" s="26" t="str">
        <f t="shared" si="87"/>
        <v/>
      </c>
      <c r="P397" s="27">
        <f t="shared" si="88"/>
        <v>9</v>
      </c>
    </row>
    <row r="398" spans="2:16" s="27" customFormat="1" ht="36" x14ac:dyDescent="0.3">
      <c r="B398" s="194" t="s">
        <v>210</v>
      </c>
      <c r="C398" s="193" t="s">
        <v>12</v>
      </c>
      <c r="D398" s="141" t="str">
        <f t="shared" si="83"/>
        <v>The University of Exeter</v>
      </c>
      <c r="E398" s="141" t="str">
        <f t="shared" si="84"/>
        <v>United Kingdom</v>
      </c>
      <c r="F398" s="210" t="s">
        <v>1764</v>
      </c>
      <c r="G398" s="210" t="s">
        <v>1051</v>
      </c>
      <c r="H398" s="210" t="s">
        <v>130</v>
      </c>
      <c r="I398" s="210" t="s">
        <v>1767</v>
      </c>
      <c r="J398" s="202">
        <v>43146</v>
      </c>
      <c r="K398" s="202">
        <v>43752</v>
      </c>
      <c r="L398" s="198">
        <v>3</v>
      </c>
      <c r="M398" s="124">
        <f t="shared" si="85"/>
        <v>214</v>
      </c>
      <c r="N398" s="125">
        <f t="shared" si="86"/>
        <v>642</v>
      </c>
      <c r="O398" s="26" t="str">
        <f t="shared" si="87"/>
        <v/>
      </c>
      <c r="P398" s="27">
        <f t="shared" si="88"/>
        <v>3</v>
      </c>
    </row>
    <row r="399" spans="2:16" s="27" customFormat="1" ht="54" x14ac:dyDescent="0.3">
      <c r="B399" s="194" t="s">
        <v>211</v>
      </c>
      <c r="C399" s="193" t="s">
        <v>12</v>
      </c>
      <c r="D399" s="141" t="str">
        <f t="shared" si="83"/>
        <v>The University of Exeter</v>
      </c>
      <c r="E399" s="141" t="str">
        <f t="shared" si="84"/>
        <v>United Kingdom</v>
      </c>
      <c r="F399" s="210" t="s">
        <v>1764</v>
      </c>
      <c r="G399" s="210" t="s">
        <v>1051</v>
      </c>
      <c r="H399" s="210" t="s">
        <v>130</v>
      </c>
      <c r="I399" s="210" t="s">
        <v>1768</v>
      </c>
      <c r="J399" s="202">
        <v>43146</v>
      </c>
      <c r="K399" s="202">
        <v>43752</v>
      </c>
      <c r="L399" s="198">
        <v>9</v>
      </c>
      <c r="M399" s="124">
        <f t="shared" si="85"/>
        <v>214</v>
      </c>
      <c r="N399" s="125">
        <f t="shared" si="86"/>
        <v>1926</v>
      </c>
      <c r="O399" s="26" t="str">
        <f t="shared" si="87"/>
        <v/>
      </c>
      <c r="P399" s="27">
        <f t="shared" si="88"/>
        <v>9</v>
      </c>
    </row>
    <row r="400" spans="2:16" s="27" customFormat="1" ht="36" x14ac:dyDescent="0.3">
      <c r="B400" s="194" t="s">
        <v>161</v>
      </c>
      <c r="C400" s="193" t="s">
        <v>12</v>
      </c>
      <c r="D400" s="141" t="str">
        <f t="shared" si="83"/>
        <v>The University of Exeter</v>
      </c>
      <c r="E400" s="141" t="str">
        <f t="shared" si="84"/>
        <v>United Kingdom</v>
      </c>
      <c r="F400" s="210" t="s">
        <v>1769</v>
      </c>
      <c r="G400" s="210" t="s">
        <v>1058</v>
      </c>
      <c r="H400" s="210" t="s">
        <v>130</v>
      </c>
      <c r="I400" s="210" t="s">
        <v>1770</v>
      </c>
      <c r="J400" s="202">
        <v>43146</v>
      </c>
      <c r="K400" s="202">
        <v>43752</v>
      </c>
      <c r="L400" s="198">
        <v>6</v>
      </c>
      <c r="M400" s="124">
        <f t="shared" si="85"/>
        <v>214</v>
      </c>
      <c r="N400" s="125">
        <f t="shared" si="86"/>
        <v>1284</v>
      </c>
      <c r="O400" s="26" t="str">
        <f t="shared" si="87"/>
        <v/>
      </c>
      <c r="P400" s="27">
        <f t="shared" si="88"/>
        <v>6</v>
      </c>
    </row>
    <row r="401" spans="2:16" s="27" customFormat="1" ht="72" x14ac:dyDescent="0.3">
      <c r="B401" s="194" t="s">
        <v>160</v>
      </c>
      <c r="C401" s="193" t="s">
        <v>12</v>
      </c>
      <c r="D401" s="141" t="str">
        <f t="shared" si="83"/>
        <v>The University of Exeter</v>
      </c>
      <c r="E401" s="141" t="str">
        <f t="shared" si="84"/>
        <v>United Kingdom</v>
      </c>
      <c r="F401" s="210" t="s">
        <v>1769</v>
      </c>
      <c r="G401" s="210" t="s">
        <v>1058</v>
      </c>
      <c r="H401" s="210" t="s">
        <v>130</v>
      </c>
      <c r="I401" s="210" t="s">
        <v>1771</v>
      </c>
      <c r="J401" s="202">
        <v>43146</v>
      </c>
      <c r="K401" s="202">
        <v>43752</v>
      </c>
      <c r="L401" s="198">
        <v>5</v>
      </c>
      <c r="M401" s="124">
        <f t="shared" si="85"/>
        <v>214</v>
      </c>
      <c r="N401" s="125">
        <f t="shared" si="86"/>
        <v>1070</v>
      </c>
      <c r="O401" s="26" t="str">
        <f t="shared" si="87"/>
        <v/>
      </c>
      <c r="P401" s="27">
        <f t="shared" si="88"/>
        <v>5</v>
      </c>
    </row>
    <row r="402" spans="2:16" s="27" customFormat="1" ht="72" x14ac:dyDescent="0.3">
      <c r="B402" s="194" t="s">
        <v>211</v>
      </c>
      <c r="C402" s="193" t="s">
        <v>12</v>
      </c>
      <c r="D402" s="141" t="str">
        <f t="shared" si="83"/>
        <v>The University of Exeter</v>
      </c>
      <c r="E402" s="141" t="str">
        <f t="shared" si="84"/>
        <v>United Kingdom</v>
      </c>
      <c r="F402" s="210" t="s">
        <v>1769</v>
      </c>
      <c r="G402" s="210" t="s">
        <v>1058</v>
      </c>
      <c r="H402" s="210" t="s">
        <v>130</v>
      </c>
      <c r="I402" s="210" t="s">
        <v>1772</v>
      </c>
      <c r="J402" s="202">
        <v>43146</v>
      </c>
      <c r="K402" s="202">
        <v>43752</v>
      </c>
      <c r="L402" s="198">
        <v>7</v>
      </c>
      <c r="M402" s="124">
        <f t="shared" si="85"/>
        <v>214</v>
      </c>
      <c r="N402" s="125">
        <f t="shared" si="86"/>
        <v>1498</v>
      </c>
      <c r="O402" s="26" t="str">
        <f t="shared" si="87"/>
        <v/>
      </c>
      <c r="P402" s="27">
        <f t="shared" si="88"/>
        <v>7</v>
      </c>
    </row>
    <row r="403" spans="2:16" s="27" customFormat="1" ht="54" x14ac:dyDescent="0.3">
      <c r="B403" s="194" t="s">
        <v>160</v>
      </c>
      <c r="C403" s="193" t="s">
        <v>12</v>
      </c>
      <c r="D403" s="141" t="str">
        <f t="shared" si="83"/>
        <v>The University of Exeter</v>
      </c>
      <c r="E403" s="141" t="str">
        <f t="shared" si="84"/>
        <v>United Kingdom</v>
      </c>
      <c r="F403" s="210" t="s">
        <v>1773</v>
      </c>
      <c r="G403" s="210" t="s">
        <v>1066</v>
      </c>
      <c r="H403" s="210" t="s">
        <v>130</v>
      </c>
      <c r="I403" s="210" t="s">
        <v>1774</v>
      </c>
      <c r="J403" s="202">
        <v>43146</v>
      </c>
      <c r="K403" s="202">
        <v>43752</v>
      </c>
      <c r="L403" s="198">
        <v>3</v>
      </c>
      <c r="M403" s="124">
        <f t="shared" si="85"/>
        <v>214</v>
      </c>
      <c r="N403" s="125">
        <f t="shared" si="86"/>
        <v>642</v>
      </c>
      <c r="O403" s="26" t="str">
        <f t="shared" si="87"/>
        <v/>
      </c>
      <c r="P403" s="27">
        <f t="shared" si="88"/>
        <v>3</v>
      </c>
    </row>
    <row r="404" spans="2:16" s="27" customFormat="1" ht="54" x14ac:dyDescent="0.3">
      <c r="B404" s="194" t="s">
        <v>161</v>
      </c>
      <c r="C404" s="193" t="s">
        <v>12</v>
      </c>
      <c r="D404" s="141" t="str">
        <f t="shared" si="83"/>
        <v>The University of Exeter</v>
      </c>
      <c r="E404" s="141" t="str">
        <f t="shared" si="84"/>
        <v>United Kingdom</v>
      </c>
      <c r="F404" s="210" t="s">
        <v>1775</v>
      </c>
      <c r="G404" s="210" t="s">
        <v>1073</v>
      </c>
      <c r="H404" s="210" t="s">
        <v>130</v>
      </c>
      <c r="I404" s="210" t="s">
        <v>1776</v>
      </c>
      <c r="J404" s="202">
        <v>43146</v>
      </c>
      <c r="K404" s="202">
        <v>43752</v>
      </c>
      <c r="L404" s="198">
        <v>5</v>
      </c>
      <c r="M404" s="124">
        <f t="shared" si="85"/>
        <v>214</v>
      </c>
      <c r="N404" s="125">
        <f t="shared" si="86"/>
        <v>1070</v>
      </c>
      <c r="O404" s="26" t="str">
        <f t="shared" si="87"/>
        <v/>
      </c>
      <c r="P404" s="27">
        <f t="shared" si="88"/>
        <v>5</v>
      </c>
    </row>
    <row r="405" spans="2:16" s="27" customFormat="1" ht="108" x14ac:dyDescent="0.3">
      <c r="B405" s="194" t="s">
        <v>160</v>
      </c>
      <c r="C405" s="193" t="s">
        <v>12</v>
      </c>
      <c r="D405" s="141" t="str">
        <f t="shared" si="83"/>
        <v>The University of Exeter</v>
      </c>
      <c r="E405" s="141" t="str">
        <f t="shared" si="84"/>
        <v>United Kingdom</v>
      </c>
      <c r="F405" s="210" t="s">
        <v>1775</v>
      </c>
      <c r="G405" s="210" t="s">
        <v>1073</v>
      </c>
      <c r="H405" s="210" t="s">
        <v>130</v>
      </c>
      <c r="I405" s="210" t="s">
        <v>1777</v>
      </c>
      <c r="J405" s="202">
        <v>43146</v>
      </c>
      <c r="K405" s="202">
        <v>43752</v>
      </c>
      <c r="L405" s="198">
        <v>3</v>
      </c>
      <c r="M405" s="124">
        <f t="shared" si="85"/>
        <v>214</v>
      </c>
      <c r="N405" s="125">
        <f t="shared" si="86"/>
        <v>642</v>
      </c>
      <c r="O405" s="26" t="str">
        <f t="shared" si="87"/>
        <v/>
      </c>
      <c r="P405" s="27">
        <f t="shared" si="88"/>
        <v>3</v>
      </c>
    </row>
    <row r="406" spans="2:16" s="27" customFormat="1" ht="54" x14ac:dyDescent="0.3">
      <c r="B406" s="194" t="s">
        <v>210</v>
      </c>
      <c r="C406" s="193" t="s">
        <v>12</v>
      </c>
      <c r="D406" s="141" t="str">
        <f t="shared" si="83"/>
        <v>The University of Exeter</v>
      </c>
      <c r="E406" s="141" t="str">
        <f t="shared" si="84"/>
        <v>United Kingdom</v>
      </c>
      <c r="F406" s="210" t="s">
        <v>1775</v>
      </c>
      <c r="G406" s="210" t="s">
        <v>1073</v>
      </c>
      <c r="H406" s="210" t="s">
        <v>130</v>
      </c>
      <c r="I406" s="210" t="s">
        <v>1778</v>
      </c>
      <c r="J406" s="202">
        <v>43146</v>
      </c>
      <c r="K406" s="202">
        <v>43752</v>
      </c>
      <c r="L406" s="198">
        <v>2</v>
      </c>
      <c r="M406" s="124">
        <f t="shared" si="85"/>
        <v>214</v>
      </c>
      <c r="N406" s="125">
        <f t="shared" si="86"/>
        <v>428</v>
      </c>
      <c r="O406" s="26" t="str">
        <f t="shared" si="87"/>
        <v/>
      </c>
      <c r="P406" s="27">
        <f t="shared" si="88"/>
        <v>2</v>
      </c>
    </row>
    <row r="407" spans="2:16" s="27" customFormat="1" ht="54" x14ac:dyDescent="0.3">
      <c r="B407" s="194" t="s">
        <v>211</v>
      </c>
      <c r="C407" s="193" t="s">
        <v>12</v>
      </c>
      <c r="D407" s="141" t="str">
        <f t="shared" si="83"/>
        <v>The University of Exeter</v>
      </c>
      <c r="E407" s="141" t="str">
        <f t="shared" si="84"/>
        <v>United Kingdom</v>
      </c>
      <c r="F407" s="210" t="s">
        <v>1775</v>
      </c>
      <c r="G407" s="210" t="s">
        <v>1073</v>
      </c>
      <c r="H407" s="210" t="s">
        <v>130</v>
      </c>
      <c r="I407" s="210" t="s">
        <v>1779</v>
      </c>
      <c r="J407" s="202">
        <v>43146</v>
      </c>
      <c r="K407" s="202">
        <v>43752</v>
      </c>
      <c r="L407" s="198">
        <v>1</v>
      </c>
      <c r="M407" s="124">
        <f t="shared" si="85"/>
        <v>214</v>
      </c>
      <c r="N407" s="125">
        <f t="shared" si="86"/>
        <v>214</v>
      </c>
      <c r="O407" s="26" t="str">
        <f t="shared" si="87"/>
        <v/>
      </c>
      <c r="P407" s="27">
        <f t="shared" si="88"/>
        <v>1</v>
      </c>
    </row>
    <row r="408" spans="2:16" s="27" customFormat="1" ht="36" x14ac:dyDescent="0.3">
      <c r="B408" s="194" t="s">
        <v>161</v>
      </c>
      <c r="C408" s="193" t="s">
        <v>12</v>
      </c>
      <c r="D408" s="141" t="str">
        <f t="shared" si="83"/>
        <v>The University of Exeter</v>
      </c>
      <c r="E408" s="141" t="str">
        <f t="shared" si="84"/>
        <v>United Kingdom</v>
      </c>
      <c r="F408" s="210" t="s">
        <v>1780</v>
      </c>
      <c r="G408" s="210" t="s">
        <v>1076</v>
      </c>
      <c r="H408" s="210" t="s">
        <v>130</v>
      </c>
      <c r="I408" s="210" t="s">
        <v>1776</v>
      </c>
      <c r="J408" s="202">
        <v>43146</v>
      </c>
      <c r="K408" s="202">
        <v>43752</v>
      </c>
      <c r="L408" s="198">
        <v>5</v>
      </c>
      <c r="M408" s="124">
        <f t="shared" si="85"/>
        <v>214</v>
      </c>
      <c r="N408" s="125">
        <f t="shared" si="86"/>
        <v>1070</v>
      </c>
      <c r="O408" s="26" t="str">
        <f t="shared" si="87"/>
        <v/>
      </c>
      <c r="P408" s="27">
        <f t="shared" si="88"/>
        <v>5</v>
      </c>
    </row>
    <row r="409" spans="2:16" s="27" customFormat="1" ht="54" x14ac:dyDescent="0.3">
      <c r="B409" s="194" t="s">
        <v>160</v>
      </c>
      <c r="C409" s="193" t="s">
        <v>12</v>
      </c>
      <c r="D409" s="141" t="str">
        <f t="shared" si="83"/>
        <v>The University of Exeter</v>
      </c>
      <c r="E409" s="141" t="str">
        <f t="shared" si="84"/>
        <v>United Kingdom</v>
      </c>
      <c r="F409" s="210" t="s">
        <v>1780</v>
      </c>
      <c r="G409" s="210" t="s">
        <v>1076</v>
      </c>
      <c r="H409" s="210" t="s">
        <v>130</v>
      </c>
      <c r="I409" s="210" t="s">
        <v>1781</v>
      </c>
      <c r="J409" s="202">
        <v>43146</v>
      </c>
      <c r="K409" s="202">
        <v>43752</v>
      </c>
      <c r="L409" s="198">
        <v>3</v>
      </c>
      <c r="M409" s="124">
        <f t="shared" si="85"/>
        <v>214</v>
      </c>
      <c r="N409" s="125">
        <f t="shared" si="86"/>
        <v>642</v>
      </c>
      <c r="O409" s="26" t="str">
        <f t="shared" si="87"/>
        <v/>
      </c>
      <c r="P409" s="27">
        <f t="shared" si="88"/>
        <v>3</v>
      </c>
    </row>
    <row r="410" spans="2:16" s="27" customFormat="1" ht="36" x14ac:dyDescent="0.3">
      <c r="B410" s="194" t="s">
        <v>210</v>
      </c>
      <c r="C410" s="193" t="s">
        <v>12</v>
      </c>
      <c r="D410" s="141" t="str">
        <f t="shared" si="83"/>
        <v>The University of Exeter</v>
      </c>
      <c r="E410" s="141" t="str">
        <f t="shared" si="84"/>
        <v>United Kingdom</v>
      </c>
      <c r="F410" s="210" t="s">
        <v>1780</v>
      </c>
      <c r="G410" s="210" t="s">
        <v>1076</v>
      </c>
      <c r="H410" s="210" t="s">
        <v>130</v>
      </c>
      <c r="I410" s="210" t="s">
        <v>1778</v>
      </c>
      <c r="J410" s="202">
        <v>43146</v>
      </c>
      <c r="K410" s="202">
        <v>43752</v>
      </c>
      <c r="L410" s="198">
        <v>2</v>
      </c>
      <c r="M410" s="124">
        <f t="shared" si="85"/>
        <v>214</v>
      </c>
      <c r="N410" s="125">
        <f t="shared" si="86"/>
        <v>428</v>
      </c>
      <c r="O410" s="26" t="str">
        <f t="shared" si="87"/>
        <v/>
      </c>
      <c r="P410" s="27">
        <f t="shared" si="88"/>
        <v>2</v>
      </c>
    </row>
    <row r="411" spans="2:16" s="27" customFormat="1" ht="36" x14ac:dyDescent="0.3">
      <c r="B411" s="194" t="s">
        <v>211</v>
      </c>
      <c r="C411" s="193" t="s">
        <v>12</v>
      </c>
      <c r="D411" s="141" t="str">
        <f t="shared" si="83"/>
        <v>The University of Exeter</v>
      </c>
      <c r="E411" s="141" t="str">
        <f t="shared" si="84"/>
        <v>United Kingdom</v>
      </c>
      <c r="F411" s="210" t="s">
        <v>1780</v>
      </c>
      <c r="G411" s="210" t="s">
        <v>1076</v>
      </c>
      <c r="H411" s="210" t="s">
        <v>130</v>
      </c>
      <c r="I411" s="210" t="s">
        <v>1779</v>
      </c>
      <c r="J411" s="202">
        <v>43146</v>
      </c>
      <c r="K411" s="202">
        <v>43752</v>
      </c>
      <c r="L411" s="198">
        <v>1</v>
      </c>
      <c r="M411" s="124">
        <f t="shared" si="85"/>
        <v>214</v>
      </c>
      <c r="N411" s="125">
        <f t="shared" si="86"/>
        <v>214</v>
      </c>
      <c r="O411" s="26" t="str">
        <f t="shared" si="87"/>
        <v/>
      </c>
      <c r="P411" s="27">
        <f t="shared" si="88"/>
        <v>1</v>
      </c>
    </row>
    <row r="412" spans="2:16" s="27" customFormat="1" ht="36" x14ac:dyDescent="0.3">
      <c r="B412" s="194" t="s">
        <v>160</v>
      </c>
      <c r="C412" s="193" t="s">
        <v>12</v>
      </c>
      <c r="D412" s="141" t="str">
        <f t="shared" si="83"/>
        <v>The University of Exeter</v>
      </c>
      <c r="E412" s="141" t="str">
        <f t="shared" si="84"/>
        <v>United Kingdom</v>
      </c>
      <c r="F412" s="210" t="s">
        <v>1782</v>
      </c>
      <c r="G412" s="210" t="s">
        <v>1080</v>
      </c>
      <c r="H412" s="210" t="s">
        <v>130</v>
      </c>
      <c r="I412" s="210" t="s">
        <v>1783</v>
      </c>
      <c r="J412" s="202">
        <v>43146</v>
      </c>
      <c r="K412" s="202">
        <v>43752</v>
      </c>
      <c r="L412" s="198">
        <v>2</v>
      </c>
      <c r="M412" s="124">
        <f t="shared" si="85"/>
        <v>214</v>
      </c>
      <c r="N412" s="125">
        <f t="shared" si="86"/>
        <v>428</v>
      </c>
      <c r="O412" s="26" t="str">
        <f t="shared" si="87"/>
        <v/>
      </c>
      <c r="P412" s="27">
        <f t="shared" si="88"/>
        <v>2</v>
      </c>
    </row>
    <row r="413" spans="2:16" s="27" customFormat="1" ht="54" x14ac:dyDescent="0.3">
      <c r="B413" s="194" t="s">
        <v>162</v>
      </c>
      <c r="C413" s="193" t="s">
        <v>12</v>
      </c>
      <c r="D413" s="141" t="str">
        <f t="shared" si="83"/>
        <v>The University of Exeter</v>
      </c>
      <c r="E413" s="141" t="str">
        <f t="shared" si="84"/>
        <v>United Kingdom</v>
      </c>
      <c r="F413" s="210" t="s">
        <v>1784</v>
      </c>
      <c r="G413" s="210" t="s">
        <v>1051</v>
      </c>
      <c r="H413" s="210" t="s">
        <v>131</v>
      </c>
      <c r="I413" s="210" t="s">
        <v>1785</v>
      </c>
      <c r="J413" s="202">
        <v>43724</v>
      </c>
      <c r="K413" s="202">
        <v>43727</v>
      </c>
      <c r="L413" s="198">
        <v>3</v>
      </c>
      <c r="M413" s="124">
        <f t="shared" si="85"/>
        <v>280</v>
      </c>
      <c r="N413" s="125">
        <f t="shared" si="86"/>
        <v>840</v>
      </c>
      <c r="O413" s="26" t="str">
        <f t="shared" si="87"/>
        <v/>
      </c>
      <c r="P413" s="27">
        <f t="shared" si="88"/>
        <v>3</v>
      </c>
    </row>
    <row r="414" spans="2:16" s="27" customFormat="1" ht="54" x14ac:dyDescent="0.3">
      <c r="B414" s="194" t="s">
        <v>162</v>
      </c>
      <c r="C414" s="193" t="s">
        <v>12</v>
      </c>
      <c r="D414" s="141" t="str">
        <f t="shared" si="83"/>
        <v>The University of Exeter</v>
      </c>
      <c r="E414" s="141" t="str">
        <f t="shared" si="84"/>
        <v>United Kingdom</v>
      </c>
      <c r="F414" s="210" t="s">
        <v>1786</v>
      </c>
      <c r="G414" s="210" t="s">
        <v>1058</v>
      </c>
      <c r="H414" s="210" t="s">
        <v>131</v>
      </c>
      <c r="I414" s="210" t="s">
        <v>1785</v>
      </c>
      <c r="J414" s="202">
        <v>43724</v>
      </c>
      <c r="K414" s="202">
        <v>43727</v>
      </c>
      <c r="L414" s="198">
        <v>3</v>
      </c>
      <c r="M414" s="124">
        <f t="shared" si="85"/>
        <v>280</v>
      </c>
      <c r="N414" s="125">
        <f t="shared" si="86"/>
        <v>840</v>
      </c>
      <c r="O414" s="26" t="str">
        <f t="shared" si="87"/>
        <v/>
      </c>
      <c r="P414" s="27">
        <f t="shared" si="88"/>
        <v>3</v>
      </c>
    </row>
    <row r="415" spans="2:16" s="27" customFormat="1" ht="54" x14ac:dyDescent="0.3">
      <c r="B415" s="139" t="s">
        <v>161</v>
      </c>
      <c r="C415" s="25" t="s">
        <v>13</v>
      </c>
      <c r="D415" s="141" t="str">
        <f t="shared" si="23"/>
        <v>Tallinn University</v>
      </c>
      <c r="E415" s="141" t="str">
        <f t="shared" si="18"/>
        <v>Estonia</v>
      </c>
      <c r="F415" s="139" t="s">
        <v>1335</v>
      </c>
      <c r="G415" s="139" t="s">
        <v>1089</v>
      </c>
      <c r="H415" s="139" t="s">
        <v>130</v>
      </c>
      <c r="I415" s="139" t="s">
        <v>1090</v>
      </c>
      <c r="J415" s="75">
        <v>42948</v>
      </c>
      <c r="K415" s="75">
        <v>43039</v>
      </c>
      <c r="L415" s="29">
        <v>17</v>
      </c>
      <c r="M415" s="124">
        <f t="shared" si="19"/>
        <v>74</v>
      </c>
      <c r="N415" s="125">
        <f t="shared" si="20"/>
        <v>1258</v>
      </c>
      <c r="O415" s="26" t="str">
        <f t="shared" si="21"/>
        <v/>
      </c>
      <c r="P415" s="27">
        <f t="shared" si="22"/>
        <v>17</v>
      </c>
    </row>
    <row r="416" spans="2:16" s="27" customFormat="1" ht="36" x14ac:dyDescent="0.3">
      <c r="B416" s="139" t="s">
        <v>160</v>
      </c>
      <c r="C416" s="25" t="s">
        <v>13</v>
      </c>
      <c r="D416" s="141" t="str">
        <f t="shared" si="23"/>
        <v>Tallinn University</v>
      </c>
      <c r="E416" s="141" t="str">
        <f t="shared" si="18"/>
        <v>Estonia</v>
      </c>
      <c r="F416" s="139" t="s">
        <v>1335</v>
      </c>
      <c r="G416" s="139" t="s">
        <v>1089</v>
      </c>
      <c r="H416" s="139" t="s">
        <v>130</v>
      </c>
      <c r="I416" s="139" t="s">
        <v>1091</v>
      </c>
      <c r="J416" s="75">
        <v>42979</v>
      </c>
      <c r="K416" s="75">
        <v>43039</v>
      </c>
      <c r="L416" s="29">
        <v>4</v>
      </c>
      <c r="M416" s="124">
        <f t="shared" si="19"/>
        <v>74</v>
      </c>
      <c r="N416" s="125">
        <f t="shared" si="20"/>
        <v>296</v>
      </c>
      <c r="O416" s="26" t="str">
        <f t="shared" si="21"/>
        <v/>
      </c>
      <c r="P416" s="27">
        <f t="shared" si="22"/>
        <v>4</v>
      </c>
    </row>
    <row r="417" spans="2:16" s="27" customFormat="1" ht="36" x14ac:dyDescent="0.3">
      <c r="B417" s="139" t="s">
        <v>161</v>
      </c>
      <c r="C417" s="25" t="s">
        <v>13</v>
      </c>
      <c r="D417" s="141" t="str">
        <f t="shared" si="23"/>
        <v>Tallinn University</v>
      </c>
      <c r="E417" s="141" t="str">
        <f t="shared" si="18"/>
        <v>Estonia</v>
      </c>
      <c r="F417" s="139" t="s">
        <v>1336</v>
      </c>
      <c r="G417" s="139" t="s">
        <v>1092</v>
      </c>
      <c r="H417" s="139" t="s">
        <v>130</v>
      </c>
      <c r="I417" s="139" t="s">
        <v>1093</v>
      </c>
      <c r="J417" s="75">
        <v>42979</v>
      </c>
      <c r="K417" s="75">
        <v>43039</v>
      </c>
      <c r="L417" s="29">
        <v>5</v>
      </c>
      <c r="M417" s="124">
        <f t="shared" si="19"/>
        <v>74</v>
      </c>
      <c r="N417" s="125">
        <f t="shared" si="20"/>
        <v>370</v>
      </c>
      <c r="O417" s="26" t="str">
        <f t="shared" si="21"/>
        <v/>
      </c>
      <c r="P417" s="27">
        <f t="shared" si="22"/>
        <v>5</v>
      </c>
    </row>
    <row r="418" spans="2:16" s="27" customFormat="1" ht="36" x14ac:dyDescent="0.3">
      <c r="B418" s="139" t="s">
        <v>160</v>
      </c>
      <c r="C418" s="25" t="s">
        <v>13</v>
      </c>
      <c r="D418" s="141" t="str">
        <f t="shared" si="23"/>
        <v>Tallinn University</v>
      </c>
      <c r="E418" s="141" t="str">
        <f t="shared" si="18"/>
        <v>Estonia</v>
      </c>
      <c r="F418" s="139" t="s">
        <v>1336</v>
      </c>
      <c r="G418" s="139" t="s">
        <v>1092</v>
      </c>
      <c r="H418" s="139" t="s">
        <v>130</v>
      </c>
      <c r="I418" s="139" t="s">
        <v>1091</v>
      </c>
      <c r="J418" s="75">
        <v>42979</v>
      </c>
      <c r="K418" s="75">
        <v>43039</v>
      </c>
      <c r="L418" s="29">
        <v>5</v>
      </c>
      <c r="M418" s="124">
        <f t="shared" si="19"/>
        <v>74</v>
      </c>
      <c r="N418" s="125">
        <f t="shared" si="20"/>
        <v>370</v>
      </c>
      <c r="O418" s="26" t="str">
        <f t="shared" si="21"/>
        <v/>
      </c>
      <c r="P418" s="27">
        <f t="shared" si="22"/>
        <v>5</v>
      </c>
    </row>
    <row r="419" spans="2:16" s="27" customFormat="1" x14ac:dyDescent="0.3">
      <c r="B419" s="139" t="s">
        <v>160</v>
      </c>
      <c r="C419" s="25" t="s">
        <v>13</v>
      </c>
      <c r="D419" s="141" t="str">
        <f t="shared" si="23"/>
        <v>Tallinn University</v>
      </c>
      <c r="E419" s="141" t="str">
        <f t="shared" si="18"/>
        <v>Estonia</v>
      </c>
      <c r="F419" s="139" t="s">
        <v>1337</v>
      </c>
      <c r="G419" s="139" t="s">
        <v>1094</v>
      </c>
      <c r="H419" s="139" t="s">
        <v>130</v>
      </c>
      <c r="I419" s="139" t="s">
        <v>1095</v>
      </c>
      <c r="J419" s="75">
        <v>42979</v>
      </c>
      <c r="K419" s="75">
        <v>43039</v>
      </c>
      <c r="L419" s="29">
        <v>8</v>
      </c>
      <c r="M419" s="124">
        <f t="shared" si="19"/>
        <v>74</v>
      </c>
      <c r="N419" s="125">
        <f t="shared" si="20"/>
        <v>592</v>
      </c>
      <c r="O419" s="26" t="str">
        <f t="shared" si="21"/>
        <v/>
      </c>
      <c r="P419" s="27">
        <f t="shared" si="22"/>
        <v>8</v>
      </c>
    </row>
    <row r="420" spans="2:16" s="27" customFormat="1" ht="36" x14ac:dyDescent="0.3">
      <c r="B420" s="139" t="s">
        <v>161</v>
      </c>
      <c r="C420" s="25" t="s">
        <v>13</v>
      </c>
      <c r="D420" s="141" t="str">
        <f t="shared" si="23"/>
        <v>Tallinn University</v>
      </c>
      <c r="E420" s="141" t="str">
        <f t="shared" si="18"/>
        <v>Estonia</v>
      </c>
      <c r="F420" s="139" t="s">
        <v>1338</v>
      </c>
      <c r="G420" s="139" t="s">
        <v>1096</v>
      </c>
      <c r="H420" s="139" t="s">
        <v>130</v>
      </c>
      <c r="I420" s="139" t="s">
        <v>1097</v>
      </c>
      <c r="J420" s="75">
        <v>42856</v>
      </c>
      <c r="K420" s="75">
        <v>42916</v>
      </c>
      <c r="L420" s="29">
        <v>7</v>
      </c>
      <c r="M420" s="124">
        <f t="shared" si="19"/>
        <v>74</v>
      </c>
      <c r="N420" s="125">
        <f t="shared" si="20"/>
        <v>518</v>
      </c>
      <c r="O420" s="26" t="str">
        <f t="shared" si="21"/>
        <v/>
      </c>
      <c r="P420" s="27">
        <f t="shared" si="22"/>
        <v>7</v>
      </c>
    </row>
    <row r="421" spans="2:16" s="27" customFormat="1" ht="36" x14ac:dyDescent="0.3">
      <c r="B421" s="139" t="s">
        <v>160</v>
      </c>
      <c r="C421" s="25" t="s">
        <v>13</v>
      </c>
      <c r="D421" s="141" t="str">
        <f t="shared" si="23"/>
        <v>Tallinn University</v>
      </c>
      <c r="E421" s="141" t="str">
        <f t="shared" si="18"/>
        <v>Estonia</v>
      </c>
      <c r="F421" s="139" t="s">
        <v>1339</v>
      </c>
      <c r="G421" s="139" t="s">
        <v>1098</v>
      </c>
      <c r="H421" s="139" t="s">
        <v>130</v>
      </c>
      <c r="I421" s="139" t="s">
        <v>1095</v>
      </c>
      <c r="J421" s="75">
        <v>42979</v>
      </c>
      <c r="K421" s="75">
        <v>43039</v>
      </c>
      <c r="L421" s="29">
        <v>4</v>
      </c>
      <c r="M421" s="124">
        <f t="shared" si="19"/>
        <v>74</v>
      </c>
      <c r="N421" s="125">
        <f t="shared" si="20"/>
        <v>296</v>
      </c>
      <c r="O421" s="26" t="str">
        <f t="shared" si="21"/>
        <v/>
      </c>
      <c r="P421" s="27">
        <f t="shared" si="22"/>
        <v>4</v>
      </c>
    </row>
    <row r="422" spans="2:16" s="27" customFormat="1" ht="36" x14ac:dyDescent="0.3">
      <c r="B422" s="139" t="s">
        <v>161</v>
      </c>
      <c r="C422" s="25" t="s">
        <v>13</v>
      </c>
      <c r="D422" s="141" t="str">
        <f t="shared" si="23"/>
        <v>Tallinn University</v>
      </c>
      <c r="E422" s="141" t="str">
        <f t="shared" si="18"/>
        <v>Estonia</v>
      </c>
      <c r="F422" s="139" t="s">
        <v>1339</v>
      </c>
      <c r="G422" s="139" t="s">
        <v>1098</v>
      </c>
      <c r="H422" s="139" t="s">
        <v>130</v>
      </c>
      <c r="I422" s="139" t="s">
        <v>1099</v>
      </c>
      <c r="J422" s="75">
        <v>42979</v>
      </c>
      <c r="K422" s="75">
        <v>43039</v>
      </c>
      <c r="L422" s="29">
        <v>4</v>
      </c>
      <c r="M422" s="124">
        <f t="shared" si="19"/>
        <v>74</v>
      </c>
      <c r="N422" s="125">
        <f t="shared" si="20"/>
        <v>296</v>
      </c>
      <c r="O422" s="26" t="str">
        <f t="shared" si="21"/>
        <v/>
      </c>
      <c r="P422" s="27">
        <f t="shared" si="22"/>
        <v>4</v>
      </c>
    </row>
    <row r="423" spans="2:16" s="27" customFormat="1" ht="36" x14ac:dyDescent="0.3">
      <c r="B423" s="139" t="s">
        <v>161</v>
      </c>
      <c r="C423" s="25" t="s">
        <v>13</v>
      </c>
      <c r="D423" s="141" t="str">
        <f t="shared" si="23"/>
        <v>Tallinn University</v>
      </c>
      <c r="E423" s="141" t="str">
        <f t="shared" si="18"/>
        <v>Estonia</v>
      </c>
      <c r="F423" s="139" t="s">
        <v>1340</v>
      </c>
      <c r="G423" s="139" t="s">
        <v>1089</v>
      </c>
      <c r="H423" s="139" t="s">
        <v>130</v>
      </c>
      <c r="I423" s="139" t="s">
        <v>1100</v>
      </c>
      <c r="J423" s="75">
        <v>43040</v>
      </c>
      <c r="K423" s="75">
        <v>43190</v>
      </c>
      <c r="L423" s="29">
        <v>24</v>
      </c>
      <c r="M423" s="124">
        <f t="shared" si="19"/>
        <v>74</v>
      </c>
      <c r="N423" s="125">
        <f t="shared" si="20"/>
        <v>1776</v>
      </c>
      <c r="O423" s="26" t="str">
        <f t="shared" si="21"/>
        <v/>
      </c>
      <c r="P423" s="27">
        <f t="shared" si="22"/>
        <v>24</v>
      </c>
    </row>
    <row r="424" spans="2:16" s="27" customFormat="1" ht="36" x14ac:dyDescent="0.3">
      <c r="B424" s="139" t="s">
        <v>160</v>
      </c>
      <c r="C424" s="25" t="s">
        <v>13</v>
      </c>
      <c r="D424" s="141" t="str">
        <f t="shared" si="23"/>
        <v>Tallinn University</v>
      </c>
      <c r="E424" s="141" t="str">
        <f t="shared" si="18"/>
        <v>Estonia</v>
      </c>
      <c r="F424" s="139" t="s">
        <v>1340</v>
      </c>
      <c r="G424" s="139" t="s">
        <v>1089</v>
      </c>
      <c r="H424" s="139" t="s">
        <v>130</v>
      </c>
      <c r="I424" s="139" t="s">
        <v>1101</v>
      </c>
      <c r="J424" s="75">
        <v>43040</v>
      </c>
      <c r="K424" s="75">
        <v>43190</v>
      </c>
      <c r="L424" s="29">
        <v>12</v>
      </c>
      <c r="M424" s="124">
        <f t="shared" si="19"/>
        <v>74</v>
      </c>
      <c r="N424" s="125">
        <f t="shared" si="20"/>
        <v>888</v>
      </c>
      <c r="O424" s="26" t="str">
        <f t="shared" si="21"/>
        <v/>
      </c>
      <c r="P424" s="27">
        <f t="shared" si="22"/>
        <v>12</v>
      </c>
    </row>
    <row r="425" spans="2:16" s="27" customFormat="1" ht="36" x14ac:dyDescent="0.3">
      <c r="B425" s="139" t="s">
        <v>160</v>
      </c>
      <c r="C425" s="25" t="s">
        <v>13</v>
      </c>
      <c r="D425" s="141" t="str">
        <f t="shared" si="23"/>
        <v>Tallinn University</v>
      </c>
      <c r="E425" s="141" t="str">
        <f t="shared" si="18"/>
        <v>Estonia</v>
      </c>
      <c r="F425" s="139" t="s">
        <v>1341</v>
      </c>
      <c r="G425" s="139" t="s">
        <v>1092</v>
      </c>
      <c r="H425" s="139" t="s">
        <v>130</v>
      </c>
      <c r="I425" s="139" t="s">
        <v>1099</v>
      </c>
      <c r="J425" s="75">
        <v>43040</v>
      </c>
      <c r="K425" s="75">
        <v>43190</v>
      </c>
      <c r="L425" s="29">
        <v>15</v>
      </c>
      <c r="M425" s="124">
        <f t="shared" si="19"/>
        <v>74</v>
      </c>
      <c r="N425" s="125">
        <f t="shared" si="20"/>
        <v>1110</v>
      </c>
      <c r="O425" s="26" t="str">
        <f t="shared" si="21"/>
        <v/>
      </c>
      <c r="P425" s="27">
        <f t="shared" si="22"/>
        <v>15</v>
      </c>
    </row>
    <row r="426" spans="2:16" s="27" customFormat="1" ht="36" x14ac:dyDescent="0.3">
      <c r="B426" s="139" t="s">
        <v>161</v>
      </c>
      <c r="C426" s="25" t="s">
        <v>13</v>
      </c>
      <c r="D426" s="141" t="str">
        <f t="shared" si="23"/>
        <v>Tallinn University</v>
      </c>
      <c r="E426" s="141" t="str">
        <f t="shared" si="18"/>
        <v>Estonia</v>
      </c>
      <c r="F426" s="139" t="s">
        <v>1341</v>
      </c>
      <c r="G426" s="139" t="s">
        <v>1092</v>
      </c>
      <c r="H426" s="139" t="s">
        <v>130</v>
      </c>
      <c r="I426" s="139" t="s">
        <v>1102</v>
      </c>
      <c r="J426" s="75">
        <v>43040</v>
      </c>
      <c r="K426" s="75">
        <v>43190</v>
      </c>
      <c r="L426" s="29">
        <v>10</v>
      </c>
      <c r="M426" s="124">
        <f t="shared" si="19"/>
        <v>74</v>
      </c>
      <c r="N426" s="125">
        <f t="shared" si="20"/>
        <v>740</v>
      </c>
      <c r="O426" s="26" t="str">
        <f t="shared" si="21"/>
        <v/>
      </c>
      <c r="P426" s="27">
        <f t="shared" si="22"/>
        <v>10</v>
      </c>
    </row>
    <row r="427" spans="2:16" s="27" customFormat="1" ht="36" x14ac:dyDescent="0.3">
      <c r="B427" s="139" t="s">
        <v>160</v>
      </c>
      <c r="C427" s="25" t="s">
        <v>13</v>
      </c>
      <c r="D427" s="141" t="str">
        <f t="shared" si="23"/>
        <v>Tallinn University</v>
      </c>
      <c r="E427" s="141" t="str">
        <f t="shared" si="18"/>
        <v>Estonia</v>
      </c>
      <c r="F427" s="139" t="s">
        <v>1342</v>
      </c>
      <c r="G427" s="139" t="s">
        <v>1098</v>
      </c>
      <c r="H427" s="139" t="s">
        <v>130</v>
      </c>
      <c r="I427" s="139" t="s">
        <v>1099</v>
      </c>
      <c r="J427" s="75">
        <v>43040</v>
      </c>
      <c r="K427" s="75">
        <v>43190</v>
      </c>
      <c r="L427" s="29">
        <v>20</v>
      </c>
      <c r="M427" s="124">
        <f t="shared" si="19"/>
        <v>74</v>
      </c>
      <c r="N427" s="125">
        <f t="shared" si="20"/>
        <v>1480</v>
      </c>
      <c r="O427" s="26" t="str">
        <f t="shared" si="21"/>
        <v/>
      </c>
      <c r="P427" s="27">
        <f t="shared" si="22"/>
        <v>20</v>
      </c>
    </row>
    <row r="428" spans="2:16" s="27" customFormat="1" x14ac:dyDescent="0.3">
      <c r="B428" s="139" t="s">
        <v>160</v>
      </c>
      <c r="C428" s="25" t="s">
        <v>13</v>
      </c>
      <c r="D428" s="141" t="str">
        <f t="shared" si="23"/>
        <v>Tallinn University</v>
      </c>
      <c r="E428" s="141" t="str">
        <f t="shared" si="18"/>
        <v>Estonia</v>
      </c>
      <c r="F428" s="139" t="s">
        <v>1337</v>
      </c>
      <c r="G428" s="139" t="s">
        <v>1094</v>
      </c>
      <c r="H428" s="139" t="s">
        <v>130</v>
      </c>
      <c r="I428" s="139" t="s">
        <v>1095</v>
      </c>
      <c r="J428" s="75">
        <v>43040</v>
      </c>
      <c r="K428" s="75">
        <v>43100</v>
      </c>
      <c r="L428" s="29">
        <v>8</v>
      </c>
      <c r="M428" s="124">
        <f t="shared" si="19"/>
        <v>74</v>
      </c>
      <c r="N428" s="125">
        <f t="shared" si="20"/>
        <v>592</v>
      </c>
      <c r="O428" s="26" t="str">
        <f t="shared" si="21"/>
        <v/>
      </c>
      <c r="P428" s="27">
        <f t="shared" si="22"/>
        <v>8</v>
      </c>
    </row>
    <row r="429" spans="2:16" s="197" customFormat="1" ht="36" x14ac:dyDescent="0.3">
      <c r="B429" s="210" t="s">
        <v>161</v>
      </c>
      <c r="C429" s="195" t="s">
        <v>13</v>
      </c>
      <c r="D429" s="212" t="str">
        <f t="shared" ref="D429:D466" si="89">IFERROR(IF(VLOOKUP(C429,PartnerN°Ref,2,FALSE)=0,"",VLOOKUP(C429,PartnerN°Ref,2,FALSE)),"")</f>
        <v>Tallinn University</v>
      </c>
      <c r="E429" s="212" t="str">
        <f t="shared" ref="E429:E466" si="90">IFERROR(IF(VLOOKUP(C429,PartnerN°Ref,3,FALSE)=0,"",VLOOKUP(C429,PartnerN°Ref,3,FALSE)),"")</f>
        <v>Estonia</v>
      </c>
      <c r="F429" s="210" t="s">
        <v>1797</v>
      </c>
      <c r="G429" s="210" t="s">
        <v>1089</v>
      </c>
      <c r="H429" s="210" t="s">
        <v>130</v>
      </c>
      <c r="I429" s="216" t="s">
        <v>1798</v>
      </c>
      <c r="J429" s="202">
        <v>43191</v>
      </c>
      <c r="K429" s="202">
        <v>43373</v>
      </c>
      <c r="L429" s="198">
        <v>27</v>
      </c>
      <c r="M429" s="208">
        <f t="shared" ref="M429:M466" si="91">IF(O429="Error",0,IFERROR(INDEX(Rates,MATCH(E429,CountryALL,0),MATCH(H429,Category,0)),0))</f>
        <v>74</v>
      </c>
      <c r="N429" s="125">
        <f t="shared" ref="N429:N466" si="92">IF(O429="Error",0,IF(L429&gt;((K429-J429)+1),((K429-J429)+1)*M429,L429*M429))</f>
        <v>1998</v>
      </c>
      <c r="O429" s="196" t="str">
        <f t="shared" ref="O429:O466" si="93">IF(OR(COUNTBLANK(B429:L429)&gt;0,COUNTIF(WorkPackage,B429)=0,COUNTIF(PartnerN°,C429)=0,COUNTIF(CountryALL,E429)=0,COUNTIF(StaffCat,H429)=0,(K429-J429)&lt;0,ISNUMBER(L429)=FALSE,IF(ISNUMBER(L429)=TRUE,L429=INT(L429*1)/1=FALSE)),"Error","")</f>
        <v/>
      </c>
      <c r="P429" s="197">
        <f t="shared" ref="P429:P466" si="94">IF(L429&gt;(K429-J429)+1,(K429-J429)+1,L429)</f>
        <v>27</v>
      </c>
    </row>
    <row r="430" spans="2:16" s="197" customFormat="1" ht="36" x14ac:dyDescent="0.3">
      <c r="B430" s="210" t="s">
        <v>210</v>
      </c>
      <c r="C430" s="195" t="s">
        <v>13</v>
      </c>
      <c r="D430" s="212" t="str">
        <f t="shared" si="89"/>
        <v>Tallinn University</v>
      </c>
      <c r="E430" s="212" t="str">
        <f t="shared" si="90"/>
        <v>Estonia</v>
      </c>
      <c r="F430" s="210" t="s">
        <v>1797</v>
      </c>
      <c r="G430" s="210" t="s">
        <v>1089</v>
      </c>
      <c r="H430" s="210" t="s">
        <v>130</v>
      </c>
      <c r="I430" s="216" t="s">
        <v>1799</v>
      </c>
      <c r="J430" s="202">
        <v>43191</v>
      </c>
      <c r="K430" s="202">
        <v>43373</v>
      </c>
      <c r="L430" s="198">
        <v>14</v>
      </c>
      <c r="M430" s="208">
        <f t="shared" si="91"/>
        <v>74</v>
      </c>
      <c r="N430" s="125">
        <f t="shared" si="92"/>
        <v>1036</v>
      </c>
      <c r="O430" s="196" t="str">
        <f t="shared" si="93"/>
        <v/>
      </c>
      <c r="P430" s="197">
        <f t="shared" si="94"/>
        <v>14</v>
      </c>
    </row>
    <row r="431" spans="2:16" s="197" customFormat="1" ht="36" x14ac:dyDescent="0.3">
      <c r="B431" s="210" t="s">
        <v>211</v>
      </c>
      <c r="C431" s="195" t="s">
        <v>13</v>
      </c>
      <c r="D431" s="212" t="str">
        <f t="shared" si="89"/>
        <v>Tallinn University</v>
      </c>
      <c r="E431" s="212" t="str">
        <f t="shared" si="90"/>
        <v>Estonia</v>
      </c>
      <c r="F431" s="210" t="s">
        <v>1797</v>
      </c>
      <c r="G431" s="210" t="s">
        <v>1089</v>
      </c>
      <c r="H431" s="210" t="s">
        <v>130</v>
      </c>
      <c r="I431" s="216" t="s">
        <v>1800</v>
      </c>
      <c r="J431" s="202">
        <v>43191</v>
      </c>
      <c r="K431" s="202">
        <v>43373</v>
      </c>
      <c r="L431" s="198">
        <v>3</v>
      </c>
      <c r="M431" s="208">
        <f t="shared" si="91"/>
        <v>74</v>
      </c>
      <c r="N431" s="125">
        <f t="shared" si="92"/>
        <v>222</v>
      </c>
      <c r="O431" s="196" t="str">
        <f t="shared" si="93"/>
        <v/>
      </c>
      <c r="P431" s="197">
        <f t="shared" si="94"/>
        <v>3</v>
      </c>
    </row>
    <row r="432" spans="2:16" s="197" customFormat="1" ht="36" x14ac:dyDescent="0.3">
      <c r="B432" s="210" t="s">
        <v>161</v>
      </c>
      <c r="C432" s="195" t="s">
        <v>13</v>
      </c>
      <c r="D432" s="212" t="str">
        <f t="shared" si="89"/>
        <v>Tallinn University</v>
      </c>
      <c r="E432" s="212" t="str">
        <f t="shared" si="90"/>
        <v>Estonia</v>
      </c>
      <c r="F432" s="210" t="s">
        <v>1801</v>
      </c>
      <c r="G432" s="210" t="s">
        <v>1092</v>
      </c>
      <c r="H432" s="210" t="s">
        <v>130</v>
      </c>
      <c r="I432" s="216" t="s">
        <v>1802</v>
      </c>
      <c r="J432" s="202">
        <v>43191</v>
      </c>
      <c r="K432" s="202">
        <v>43373</v>
      </c>
      <c r="L432" s="198">
        <v>13</v>
      </c>
      <c r="M432" s="208">
        <f t="shared" si="91"/>
        <v>74</v>
      </c>
      <c r="N432" s="125">
        <f t="shared" si="92"/>
        <v>962</v>
      </c>
      <c r="O432" s="196" t="str">
        <f t="shared" si="93"/>
        <v/>
      </c>
      <c r="P432" s="197">
        <f t="shared" si="94"/>
        <v>13</v>
      </c>
    </row>
    <row r="433" spans="2:16" s="197" customFormat="1" ht="36" x14ac:dyDescent="0.3">
      <c r="B433" s="210" t="s">
        <v>210</v>
      </c>
      <c r="C433" s="195" t="s">
        <v>13</v>
      </c>
      <c r="D433" s="212" t="str">
        <f t="shared" si="89"/>
        <v>Tallinn University</v>
      </c>
      <c r="E433" s="212" t="str">
        <f t="shared" si="90"/>
        <v>Estonia</v>
      </c>
      <c r="F433" s="210" t="s">
        <v>1801</v>
      </c>
      <c r="G433" s="210" t="s">
        <v>1092</v>
      </c>
      <c r="H433" s="210" t="s">
        <v>130</v>
      </c>
      <c r="I433" s="216" t="s">
        <v>1803</v>
      </c>
      <c r="J433" s="202">
        <v>43191</v>
      </c>
      <c r="K433" s="202">
        <v>43373</v>
      </c>
      <c r="L433" s="198">
        <v>12</v>
      </c>
      <c r="M433" s="208">
        <f t="shared" si="91"/>
        <v>74</v>
      </c>
      <c r="N433" s="125">
        <f t="shared" si="92"/>
        <v>888</v>
      </c>
      <c r="O433" s="196" t="str">
        <f t="shared" si="93"/>
        <v/>
      </c>
      <c r="P433" s="197">
        <f t="shared" si="94"/>
        <v>12</v>
      </c>
    </row>
    <row r="434" spans="2:16" s="197" customFormat="1" ht="36" x14ac:dyDescent="0.3">
      <c r="B434" s="210" t="s">
        <v>161</v>
      </c>
      <c r="C434" s="195" t="s">
        <v>13</v>
      </c>
      <c r="D434" s="212" t="str">
        <f t="shared" si="89"/>
        <v>Tallinn University</v>
      </c>
      <c r="E434" s="212" t="str">
        <f t="shared" si="90"/>
        <v>Estonia</v>
      </c>
      <c r="F434" s="210" t="s">
        <v>1804</v>
      </c>
      <c r="G434" s="210" t="s">
        <v>1098</v>
      </c>
      <c r="H434" s="210" t="s">
        <v>130</v>
      </c>
      <c r="I434" s="216" t="s">
        <v>1805</v>
      </c>
      <c r="J434" s="202">
        <v>43191</v>
      </c>
      <c r="K434" s="202">
        <v>43373</v>
      </c>
      <c r="L434" s="198">
        <v>10</v>
      </c>
      <c r="M434" s="208">
        <f t="shared" si="91"/>
        <v>74</v>
      </c>
      <c r="N434" s="125">
        <f t="shared" si="92"/>
        <v>740</v>
      </c>
      <c r="O434" s="196" t="str">
        <f t="shared" si="93"/>
        <v/>
      </c>
      <c r="P434" s="197">
        <f t="shared" si="94"/>
        <v>10</v>
      </c>
    </row>
    <row r="435" spans="2:16" s="197" customFormat="1" ht="36" x14ac:dyDescent="0.3">
      <c r="B435" s="210" t="s">
        <v>210</v>
      </c>
      <c r="C435" s="195" t="s">
        <v>13</v>
      </c>
      <c r="D435" s="212" t="str">
        <f t="shared" si="89"/>
        <v>Tallinn University</v>
      </c>
      <c r="E435" s="212" t="str">
        <f t="shared" si="90"/>
        <v>Estonia</v>
      </c>
      <c r="F435" s="210" t="s">
        <v>1804</v>
      </c>
      <c r="G435" s="210" t="s">
        <v>1098</v>
      </c>
      <c r="H435" s="210" t="s">
        <v>130</v>
      </c>
      <c r="I435" s="216" t="s">
        <v>1806</v>
      </c>
      <c r="J435" s="202">
        <v>43191</v>
      </c>
      <c r="K435" s="202">
        <v>43373</v>
      </c>
      <c r="L435" s="198">
        <v>11</v>
      </c>
      <c r="M435" s="208">
        <f t="shared" si="91"/>
        <v>74</v>
      </c>
      <c r="N435" s="125">
        <f t="shared" si="92"/>
        <v>814</v>
      </c>
      <c r="O435" s="196" t="str">
        <f t="shared" si="93"/>
        <v/>
      </c>
      <c r="P435" s="197">
        <f t="shared" si="94"/>
        <v>11</v>
      </c>
    </row>
    <row r="436" spans="2:16" s="197" customFormat="1" ht="36" x14ac:dyDescent="0.3">
      <c r="B436" s="210" t="s">
        <v>210</v>
      </c>
      <c r="C436" s="195" t="s">
        <v>13</v>
      </c>
      <c r="D436" s="212" t="str">
        <f t="shared" si="89"/>
        <v>Tallinn University</v>
      </c>
      <c r="E436" s="212" t="str">
        <f t="shared" si="90"/>
        <v>Estonia</v>
      </c>
      <c r="F436" s="210" t="s">
        <v>1807</v>
      </c>
      <c r="G436" s="210" t="s">
        <v>1089</v>
      </c>
      <c r="H436" s="210" t="s">
        <v>130</v>
      </c>
      <c r="I436" s="216" t="s">
        <v>1808</v>
      </c>
      <c r="J436" s="202">
        <v>43374</v>
      </c>
      <c r="K436" s="202">
        <v>43465</v>
      </c>
      <c r="L436" s="198">
        <v>7</v>
      </c>
      <c r="M436" s="208">
        <f t="shared" si="91"/>
        <v>74</v>
      </c>
      <c r="N436" s="125">
        <f t="shared" si="92"/>
        <v>518</v>
      </c>
      <c r="O436" s="196" t="str">
        <f t="shared" si="93"/>
        <v/>
      </c>
      <c r="P436" s="197">
        <f t="shared" si="94"/>
        <v>7</v>
      </c>
    </row>
    <row r="437" spans="2:16" s="197" customFormat="1" ht="36" x14ac:dyDescent="0.3">
      <c r="B437" s="210" t="s">
        <v>160</v>
      </c>
      <c r="C437" s="195" t="s">
        <v>13</v>
      </c>
      <c r="D437" s="212" t="str">
        <f t="shared" si="89"/>
        <v>Tallinn University</v>
      </c>
      <c r="E437" s="212" t="str">
        <f t="shared" si="90"/>
        <v>Estonia</v>
      </c>
      <c r="F437" s="210" t="s">
        <v>1807</v>
      </c>
      <c r="G437" s="210" t="s">
        <v>1089</v>
      </c>
      <c r="H437" s="210" t="s">
        <v>130</v>
      </c>
      <c r="I437" s="216" t="s">
        <v>1809</v>
      </c>
      <c r="J437" s="202">
        <v>43374</v>
      </c>
      <c r="K437" s="202">
        <v>43465</v>
      </c>
      <c r="L437" s="198">
        <v>15</v>
      </c>
      <c r="M437" s="208">
        <f t="shared" si="91"/>
        <v>74</v>
      </c>
      <c r="N437" s="125">
        <f t="shared" si="92"/>
        <v>1110</v>
      </c>
      <c r="O437" s="196" t="str">
        <f t="shared" si="93"/>
        <v/>
      </c>
      <c r="P437" s="197">
        <f t="shared" si="94"/>
        <v>15</v>
      </c>
    </row>
    <row r="438" spans="2:16" s="197" customFormat="1" ht="36" x14ac:dyDescent="0.3">
      <c r="B438" s="210" t="s">
        <v>211</v>
      </c>
      <c r="C438" s="195" t="s">
        <v>13</v>
      </c>
      <c r="D438" s="212" t="str">
        <f t="shared" si="89"/>
        <v>Tallinn University</v>
      </c>
      <c r="E438" s="212" t="str">
        <f t="shared" si="90"/>
        <v>Estonia</v>
      </c>
      <c r="F438" s="210" t="s">
        <v>1807</v>
      </c>
      <c r="G438" s="210" t="s">
        <v>1089</v>
      </c>
      <c r="H438" s="210" t="s">
        <v>130</v>
      </c>
      <c r="I438" s="216" t="s">
        <v>1810</v>
      </c>
      <c r="J438" s="202">
        <v>43374</v>
      </c>
      <c r="K438" s="202">
        <v>43465</v>
      </c>
      <c r="L438" s="198">
        <v>8</v>
      </c>
      <c r="M438" s="208">
        <f t="shared" si="91"/>
        <v>74</v>
      </c>
      <c r="N438" s="125">
        <f t="shared" si="92"/>
        <v>592</v>
      </c>
      <c r="O438" s="196" t="str">
        <f t="shared" si="93"/>
        <v/>
      </c>
      <c r="P438" s="197">
        <f t="shared" si="94"/>
        <v>8</v>
      </c>
    </row>
    <row r="439" spans="2:16" s="197" customFormat="1" ht="36" x14ac:dyDescent="0.3">
      <c r="B439" s="210" t="s">
        <v>210</v>
      </c>
      <c r="C439" s="195" t="s">
        <v>13</v>
      </c>
      <c r="D439" s="212" t="str">
        <f t="shared" si="89"/>
        <v>Tallinn University</v>
      </c>
      <c r="E439" s="212" t="str">
        <f t="shared" si="90"/>
        <v>Estonia</v>
      </c>
      <c r="F439" s="210" t="s">
        <v>1811</v>
      </c>
      <c r="G439" s="210" t="s">
        <v>1092</v>
      </c>
      <c r="H439" s="210" t="s">
        <v>130</v>
      </c>
      <c r="I439" s="216" t="s">
        <v>1812</v>
      </c>
      <c r="J439" s="202">
        <v>43374</v>
      </c>
      <c r="K439" s="202">
        <v>43465</v>
      </c>
      <c r="L439" s="198">
        <v>2</v>
      </c>
      <c r="M439" s="208">
        <f t="shared" si="91"/>
        <v>74</v>
      </c>
      <c r="N439" s="125">
        <f t="shared" si="92"/>
        <v>148</v>
      </c>
      <c r="O439" s="196" t="str">
        <f t="shared" si="93"/>
        <v/>
      </c>
      <c r="P439" s="197">
        <f t="shared" si="94"/>
        <v>2</v>
      </c>
    </row>
    <row r="440" spans="2:16" s="197" customFormat="1" ht="54" x14ac:dyDescent="0.3">
      <c r="B440" s="210" t="s">
        <v>160</v>
      </c>
      <c r="C440" s="195" t="s">
        <v>13</v>
      </c>
      <c r="D440" s="212" t="str">
        <f t="shared" si="89"/>
        <v>Tallinn University</v>
      </c>
      <c r="E440" s="212" t="str">
        <f t="shared" si="90"/>
        <v>Estonia</v>
      </c>
      <c r="F440" s="210" t="s">
        <v>1811</v>
      </c>
      <c r="G440" s="210" t="s">
        <v>1092</v>
      </c>
      <c r="H440" s="210" t="s">
        <v>130</v>
      </c>
      <c r="I440" s="216" t="s">
        <v>1813</v>
      </c>
      <c r="J440" s="202">
        <v>43374</v>
      </c>
      <c r="K440" s="202">
        <v>43465</v>
      </c>
      <c r="L440" s="198">
        <v>11</v>
      </c>
      <c r="M440" s="208">
        <f t="shared" si="91"/>
        <v>74</v>
      </c>
      <c r="N440" s="125">
        <f t="shared" si="92"/>
        <v>814</v>
      </c>
      <c r="O440" s="196" t="str">
        <f t="shared" si="93"/>
        <v/>
      </c>
      <c r="P440" s="197">
        <f t="shared" si="94"/>
        <v>11</v>
      </c>
    </row>
    <row r="441" spans="2:16" s="197" customFormat="1" ht="36" x14ac:dyDescent="0.3">
      <c r="B441" s="210" t="s">
        <v>211</v>
      </c>
      <c r="C441" s="195" t="s">
        <v>13</v>
      </c>
      <c r="D441" s="212" t="str">
        <f t="shared" si="89"/>
        <v>Tallinn University</v>
      </c>
      <c r="E441" s="212" t="str">
        <f t="shared" si="90"/>
        <v>Estonia</v>
      </c>
      <c r="F441" s="210" t="s">
        <v>1811</v>
      </c>
      <c r="G441" s="210" t="s">
        <v>1092</v>
      </c>
      <c r="H441" s="210" t="s">
        <v>130</v>
      </c>
      <c r="I441" s="216" t="s">
        <v>1810</v>
      </c>
      <c r="J441" s="202">
        <v>43374</v>
      </c>
      <c r="K441" s="202">
        <v>43465</v>
      </c>
      <c r="L441" s="198">
        <v>3</v>
      </c>
      <c r="M441" s="208">
        <f t="shared" si="91"/>
        <v>74</v>
      </c>
      <c r="N441" s="125">
        <f t="shared" si="92"/>
        <v>222</v>
      </c>
      <c r="O441" s="196" t="str">
        <f t="shared" si="93"/>
        <v/>
      </c>
      <c r="P441" s="197">
        <f t="shared" si="94"/>
        <v>3</v>
      </c>
    </row>
    <row r="442" spans="2:16" s="197" customFormat="1" ht="36" x14ac:dyDescent="0.3">
      <c r="B442" s="210" t="s">
        <v>210</v>
      </c>
      <c r="C442" s="195" t="s">
        <v>13</v>
      </c>
      <c r="D442" s="212" t="str">
        <f t="shared" si="89"/>
        <v>Tallinn University</v>
      </c>
      <c r="E442" s="212" t="str">
        <f t="shared" si="90"/>
        <v>Estonia</v>
      </c>
      <c r="F442" s="210" t="s">
        <v>1814</v>
      </c>
      <c r="G442" s="210" t="s">
        <v>1098</v>
      </c>
      <c r="H442" s="210" t="s">
        <v>130</v>
      </c>
      <c r="I442" s="216" t="s">
        <v>1815</v>
      </c>
      <c r="J442" s="202">
        <v>43374</v>
      </c>
      <c r="K442" s="202">
        <v>43465</v>
      </c>
      <c r="L442" s="198">
        <v>1</v>
      </c>
      <c r="M442" s="208">
        <f t="shared" si="91"/>
        <v>74</v>
      </c>
      <c r="N442" s="125">
        <f t="shared" si="92"/>
        <v>74</v>
      </c>
      <c r="O442" s="196" t="str">
        <f t="shared" si="93"/>
        <v/>
      </c>
      <c r="P442" s="197">
        <f t="shared" si="94"/>
        <v>1</v>
      </c>
    </row>
    <row r="443" spans="2:16" s="197" customFormat="1" ht="36" x14ac:dyDescent="0.3">
      <c r="B443" s="210" t="s">
        <v>160</v>
      </c>
      <c r="C443" s="195" t="s">
        <v>13</v>
      </c>
      <c r="D443" s="212" t="str">
        <f t="shared" si="89"/>
        <v>Tallinn University</v>
      </c>
      <c r="E443" s="212" t="str">
        <f t="shared" si="90"/>
        <v>Estonia</v>
      </c>
      <c r="F443" s="210" t="s">
        <v>1814</v>
      </c>
      <c r="G443" s="210" t="s">
        <v>1098</v>
      </c>
      <c r="H443" s="210" t="s">
        <v>130</v>
      </c>
      <c r="I443" s="216" t="s">
        <v>1816</v>
      </c>
      <c r="J443" s="202">
        <v>43374</v>
      </c>
      <c r="K443" s="202">
        <v>43465</v>
      </c>
      <c r="L443" s="198">
        <v>7</v>
      </c>
      <c r="M443" s="208">
        <f t="shared" si="91"/>
        <v>74</v>
      </c>
      <c r="N443" s="125">
        <f t="shared" si="92"/>
        <v>518</v>
      </c>
      <c r="O443" s="196" t="str">
        <f t="shared" si="93"/>
        <v/>
      </c>
      <c r="P443" s="197">
        <f t="shared" si="94"/>
        <v>7</v>
      </c>
    </row>
    <row r="444" spans="2:16" s="197" customFormat="1" ht="36" x14ac:dyDescent="0.3">
      <c r="B444" s="210" t="s">
        <v>211</v>
      </c>
      <c r="C444" s="195" t="s">
        <v>13</v>
      </c>
      <c r="D444" s="212" t="str">
        <f t="shared" si="89"/>
        <v>Tallinn University</v>
      </c>
      <c r="E444" s="212" t="str">
        <f t="shared" si="90"/>
        <v>Estonia</v>
      </c>
      <c r="F444" s="210" t="s">
        <v>1814</v>
      </c>
      <c r="G444" s="210" t="s">
        <v>1098</v>
      </c>
      <c r="H444" s="210" t="s">
        <v>130</v>
      </c>
      <c r="I444" s="216" t="s">
        <v>1817</v>
      </c>
      <c r="J444" s="202">
        <v>43374</v>
      </c>
      <c r="K444" s="202">
        <v>43465</v>
      </c>
      <c r="L444" s="198">
        <v>4</v>
      </c>
      <c r="M444" s="208">
        <f t="shared" si="91"/>
        <v>74</v>
      </c>
      <c r="N444" s="125">
        <f t="shared" si="92"/>
        <v>296</v>
      </c>
      <c r="O444" s="196" t="str">
        <f t="shared" si="93"/>
        <v/>
      </c>
      <c r="P444" s="197">
        <f t="shared" si="94"/>
        <v>4</v>
      </c>
    </row>
    <row r="445" spans="2:16" s="197" customFormat="1" ht="36" x14ac:dyDescent="0.3">
      <c r="B445" s="210" t="s">
        <v>160</v>
      </c>
      <c r="C445" s="195" t="s">
        <v>13</v>
      </c>
      <c r="D445" s="212" t="str">
        <f t="shared" si="89"/>
        <v>Tallinn University</v>
      </c>
      <c r="E445" s="212" t="str">
        <f t="shared" si="90"/>
        <v>Estonia</v>
      </c>
      <c r="F445" s="210" t="s">
        <v>1818</v>
      </c>
      <c r="G445" s="210" t="s">
        <v>1089</v>
      </c>
      <c r="H445" s="210" t="s">
        <v>130</v>
      </c>
      <c r="I445" s="216" t="s">
        <v>1819</v>
      </c>
      <c r="J445" s="202">
        <v>43466</v>
      </c>
      <c r="K445" s="202">
        <v>43555</v>
      </c>
      <c r="L445" s="198">
        <v>26</v>
      </c>
      <c r="M445" s="208">
        <f t="shared" si="91"/>
        <v>74</v>
      </c>
      <c r="N445" s="125">
        <f t="shared" si="92"/>
        <v>1924</v>
      </c>
      <c r="O445" s="196" t="str">
        <f t="shared" si="93"/>
        <v/>
      </c>
      <c r="P445" s="197">
        <f t="shared" si="94"/>
        <v>26</v>
      </c>
    </row>
    <row r="446" spans="2:16" s="197" customFormat="1" ht="36" x14ac:dyDescent="0.3">
      <c r="B446" s="210" t="s">
        <v>211</v>
      </c>
      <c r="C446" s="195" t="s">
        <v>13</v>
      </c>
      <c r="D446" s="212" t="str">
        <f t="shared" si="89"/>
        <v>Tallinn University</v>
      </c>
      <c r="E446" s="212" t="str">
        <f t="shared" si="90"/>
        <v>Estonia</v>
      </c>
      <c r="F446" s="210" t="s">
        <v>1818</v>
      </c>
      <c r="G446" s="210" t="s">
        <v>1089</v>
      </c>
      <c r="H446" s="210" t="s">
        <v>130</v>
      </c>
      <c r="I446" s="216" t="s">
        <v>1820</v>
      </c>
      <c r="J446" s="202">
        <v>43466</v>
      </c>
      <c r="K446" s="202">
        <v>43555</v>
      </c>
      <c r="L446" s="198">
        <v>3</v>
      </c>
      <c r="M446" s="208">
        <f t="shared" si="91"/>
        <v>74</v>
      </c>
      <c r="N446" s="125">
        <f t="shared" si="92"/>
        <v>222</v>
      </c>
      <c r="O446" s="196" t="str">
        <f t="shared" si="93"/>
        <v/>
      </c>
      <c r="P446" s="197">
        <f t="shared" si="94"/>
        <v>3</v>
      </c>
    </row>
    <row r="447" spans="2:16" s="197" customFormat="1" ht="36" x14ac:dyDescent="0.3">
      <c r="B447" s="210" t="s">
        <v>160</v>
      </c>
      <c r="C447" s="195" t="s">
        <v>13</v>
      </c>
      <c r="D447" s="212" t="str">
        <f t="shared" si="89"/>
        <v>Tallinn University</v>
      </c>
      <c r="E447" s="212" t="str">
        <f t="shared" si="90"/>
        <v>Estonia</v>
      </c>
      <c r="F447" s="210" t="s">
        <v>1821</v>
      </c>
      <c r="G447" s="210" t="s">
        <v>1092</v>
      </c>
      <c r="H447" s="210" t="s">
        <v>130</v>
      </c>
      <c r="I447" s="216" t="s">
        <v>1822</v>
      </c>
      <c r="J447" s="202">
        <v>43466</v>
      </c>
      <c r="K447" s="202">
        <v>43555</v>
      </c>
      <c r="L447" s="198">
        <v>12</v>
      </c>
      <c r="M447" s="208">
        <f t="shared" si="91"/>
        <v>74</v>
      </c>
      <c r="N447" s="125">
        <f t="shared" si="92"/>
        <v>888</v>
      </c>
      <c r="O447" s="196" t="str">
        <f t="shared" si="93"/>
        <v/>
      </c>
      <c r="P447" s="197">
        <f t="shared" si="94"/>
        <v>12</v>
      </c>
    </row>
    <row r="448" spans="2:16" s="197" customFormat="1" ht="36" x14ac:dyDescent="0.3">
      <c r="B448" s="210" t="s">
        <v>211</v>
      </c>
      <c r="C448" s="195" t="s">
        <v>13</v>
      </c>
      <c r="D448" s="212" t="str">
        <f t="shared" si="89"/>
        <v>Tallinn University</v>
      </c>
      <c r="E448" s="212" t="str">
        <f t="shared" si="90"/>
        <v>Estonia</v>
      </c>
      <c r="F448" s="210" t="s">
        <v>1821</v>
      </c>
      <c r="G448" s="210" t="s">
        <v>1092</v>
      </c>
      <c r="H448" s="210" t="s">
        <v>130</v>
      </c>
      <c r="I448" s="216" t="s">
        <v>1823</v>
      </c>
      <c r="J448" s="202">
        <v>43466</v>
      </c>
      <c r="K448" s="202">
        <v>43555</v>
      </c>
      <c r="L448" s="198">
        <v>5</v>
      </c>
      <c r="M448" s="208">
        <f t="shared" si="91"/>
        <v>74</v>
      </c>
      <c r="N448" s="125">
        <f t="shared" si="92"/>
        <v>370</v>
      </c>
      <c r="O448" s="196" t="str">
        <f t="shared" si="93"/>
        <v/>
      </c>
      <c r="P448" s="197">
        <f t="shared" si="94"/>
        <v>5</v>
      </c>
    </row>
    <row r="449" spans="2:16" s="197" customFormat="1" ht="36" x14ac:dyDescent="0.3">
      <c r="B449" s="210" t="s">
        <v>160</v>
      </c>
      <c r="C449" s="195" t="s">
        <v>13</v>
      </c>
      <c r="D449" s="212" t="str">
        <f t="shared" si="89"/>
        <v>Tallinn University</v>
      </c>
      <c r="E449" s="212" t="str">
        <f t="shared" si="90"/>
        <v>Estonia</v>
      </c>
      <c r="F449" s="210" t="s">
        <v>1824</v>
      </c>
      <c r="G449" s="210" t="s">
        <v>1098</v>
      </c>
      <c r="H449" s="210" t="s">
        <v>130</v>
      </c>
      <c r="I449" s="216" t="s">
        <v>1825</v>
      </c>
      <c r="J449" s="202">
        <v>43466</v>
      </c>
      <c r="K449" s="202">
        <v>43555</v>
      </c>
      <c r="L449" s="198">
        <v>9</v>
      </c>
      <c r="M449" s="208">
        <f t="shared" si="91"/>
        <v>74</v>
      </c>
      <c r="N449" s="125">
        <f t="shared" si="92"/>
        <v>666</v>
      </c>
      <c r="O449" s="196" t="str">
        <f t="shared" si="93"/>
        <v/>
      </c>
      <c r="P449" s="197">
        <f t="shared" si="94"/>
        <v>9</v>
      </c>
    </row>
    <row r="450" spans="2:16" s="197" customFormat="1" ht="36" x14ac:dyDescent="0.3">
      <c r="B450" s="210" t="s">
        <v>211</v>
      </c>
      <c r="C450" s="195" t="s">
        <v>13</v>
      </c>
      <c r="D450" s="212" t="str">
        <f t="shared" si="89"/>
        <v>Tallinn University</v>
      </c>
      <c r="E450" s="212" t="str">
        <f t="shared" si="90"/>
        <v>Estonia</v>
      </c>
      <c r="F450" s="210" t="s">
        <v>1824</v>
      </c>
      <c r="G450" s="210" t="s">
        <v>1098</v>
      </c>
      <c r="H450" s="210" t="s">
        <v>130</v>
      </c>
      <c r="I450" s="216" t="s">
        <v>1826</v>
      </c>
      <c r="J450" s="202">
        <v>43466</v>
      </c>
      <c r="K450" s="202">
        <v>43555</v>
      </c>
      <c r="L450" s="198">
        <v>6</v>
      </c>
      <c r="M450" s="208">
        <f t="shared" si="91"/>
        <v>74</v>
      </c>
      <c r="N450" s="125">
        <f t="shared" si="92"/>
        <v>444</v>
      </c>
      <c r="O450" s="196" t="str">
        <f t="shared" si="93"/>
        <v/>
      </c>
      <c r="P450" s="197">
        <f t="shared" si="94"/>
        <v>6</v>
      </c>
    </row>
    <row r="451" spans="2:16" s="197" customFormat="1" ht="36" x14ac:dyDescent="0.3">
      <c r="B451" s="210" t="s">
        <v>160</v>
      </c>
      <c r="C451" s="195" t="s">
        <v>13</v>
      </c>
      <c r="D451" s="212" t="str">
        <f t="shared" si="89"/>
        <v>Tallinn University</v>
      </c>
      <c r="E451" s="212" t="str">
        <f t="shared" si="90"/>
        <v>Estonia</v>
      </c>
      <c r="F451" s="210" t="s">
        <v>1827</v>
      </c>
      <c r="G451" s="210" t="s">
        <v>1089</v>
      </c>
      <c r="H451" s="210" t="s">
        <v>130</v>
      </c>
      <c r="I451" s="216" t="s">
        <v>1828</v>
      </c>
      <c r="J451" s="202">
        <v>43556</v>
      </c>
      <c r="K451" s="202">
        <v>43677</v>
      </c>
      <c r="L451" s="198">
        <v>19</v>
      </c>
      <c r="M451" s="208">
        <f t="shared" si="91"/>
        <v>74</v>
      </c>
      <c r="N451" s="125">
        <f t="shared" si="92"/>
        <v>1406</v>
      </c>
      <c r="O451" s="196" t="str">
        <f t="shared" si="93"/>
        <v/>
      </c>
      <c r="P451" s="197">
        <f t="shared" si="94"/>
        <v>19</v>
      </c>
    </row>
    <row r="452" spans="2:16" s="197" customFormat="1" ht="36" x14ac:dyDescent="0.3">
      <c r="B452" s="210" t="s">
        <v>211</v>
      </c>
      <c r="C452" s="195" t="s">
        <v>13</v>
      </c>
      <c r="D452" s="212" t="str">
        <f t="shared" si="89"/>
        <v>Tallinn University</v>
      </c>
      <c r="E452" s="212" t="str">
        <f t="shared" si="90"/>
        <v>Estonia</v>
      </c>
      <c r="F452" s="210" t="s">
        <v>1827</v>
      </c>
      <c r="G452" s="210" t="s">
        <v>1089</v>
      </c>
      <c r="H452" s="210" t="s">
        <v>130</v>
      </c>
      <c r="I452" s="216" t="s">
        <v>1829</v>
      </c>
      <c r="J452" s="202">
        <v>43556</v>
      </c>
      <c r="K452" s="202">
        <v>43677</v>
      </c>
      <c r="L452" s="198">
        <v>12</v>
      </c>
      <c r="M452" s="208">
        <f t="shared" si="91"/>
        <v>74</v>
      </c>
      <c r="N452" s="125">
        <f t="shared" si="92"/>
        <v>888</v>
      </c>
      <c r="O452" s="196" t="str">
        <f t="shared" si="93"/>
        <v/>
      </c>
      <c r="P452" s="197">
        <f t="shared" si="94"/>
        <v>12</v>
      </c>
    </row>
    <row r="453" spans="2:16" s="197" customFormat="1" ht="36" x14ac:dyDescent="0.3">
      <c r="B453" s="210" t="s">
        <v>160</v>
      </c>
      <c r="C453" s="195" t="s">
        <v>13</v>
      </c>
      <c r="D453" s="212" t="str">
        <f t="shared" si="89"/>
        <v>Tallinn University</v>
      </c>
      <c r="E453" s="212" t="str">
        <f t="shared" si="90"/>
        <v>Estonia</v>
      </c>
      <c r="F453" s="210" t="s">
        <v>1830</v>
      </c>
      <c r="G453" s="210" t="s">
        <v>1092</v>
      </c>
      <c r="H453" s="210" t="s">
        <v>130</v>
      </c>
      <c r="I453" s="216" t="s">
        <v>1831</v>
      </c>
      <c r="J453" s="202">
        <v>43556</v>
      </c>
      <c r="K453" s="202">
        <v>43677</v>
      </c>
      <c r="L453" s="198">
        <v>12</v>
      </c>
      <c r="M453" s="208">
        <f t="shared" si="91"/>
        <v>74</v>
      </c>
      <c r="N453" s="125">
        <f t="shared" si="92"/>
        <v>888</v>
      </c>
      <c r="O453" s="196" t="str">
        <f t="shared" si="93"/>
        <v/>
      </c>
      <c r="P453" s="197">
        <f t="shared" si="94"/>
        <v>12</v>
      </c>
    </row>
    <row r="454" spans="2:16" s="197" customFormat="1" ht="36" x14ac:dyDescent="0.3">
      <c r="B454" s="210" t="s">
        <v>211</v>
      </c>
      <c r="C454" s="195" t="s">
        <v>13</v>
      </c>
      <c r="D454" s="212" t="str">
        <f t="shared" si="89"/>
        <v>Tallinn University</v>
      </c>
      <c r="E454" s="212" t="str">
        <f t="shared" si="90"/>
        <v>Estonia</v>
      </c>
      <c r="F454" s="210" t="s">
        <v>1830</v>
      </c>
      <c r="G454" s="210" t="s">
        <v>1092</v>
      </c>
      <c r="H454" s="210" t="s">
        <v>130</v>
      </c>
      <c r="I454" s="216" t="s">
        <v>1832</v>
      </c>
      <c r="J454" s="202">
        <v>43556</v>
      </c>
      <c r="K454" s="202">
        <v>43677</v>
      </c>
      <c r="L454" s="198">
        <v>6</v>
      </c>
      <c r="M454" s="208">
        <f t="shared" si="91"/>
        <v>74</v>
      </c>
      <c r="N454" s="125">
        <f t="shared" si="92"/>
        <v>444</v>
      </c>
      <c r="O454" s="196" t="str">
        <f t="shared" si="93"/>
        <v/>
      </c>
      <c r="P454" s="197">
        <f t="shared" si="94"/>
        <v>6</v>
      </c>
    </row>
    <row r="455" spans="2:16" s="197" customFormat="1" ht="36" x14ac:dyDescent="0.3">
      <c r="B455" s="210" t="s">
        <v>160</v>
      </c>
      <c r="C455" s="195" t="s">
        <v>13</v>
      </c>
      <c r="D455" s="212" t="str">
        <f t="shared" si="89"/>
        <v>Tallinn University</v>
      </c>
      <c r="E455" s="212" t="str">
        <f t="shared" si="90"/>
        <v>Estonia</v>
      </c>
      <c r="F455" s="210" t="s">
        <v>1833</v>
      </c>
      <c r="G455" s="210" t="s">
        <v>1098</v>
      </c>
      <c r="H455" s="210" t="s">
        <v>130</v>
      </c>
      <c r="I455" s="216" t="s">
        <v>1834</v>
      </c>
      <c r="J455" s="202">
        <v>43556</v>
      </c>
      <c r="K455" s="202">
        <v>43677</v>
      </c>
      <c r="L455" s="198">
        <v>12</v>
      </c>
      <c r="M455" s="208">
        <f t="shared" si="91"/>
        <v>74</v>
      </c>
      <c r="N455" s="125">
        <f t="shared" si="92"/>
        <v>888</v>
      </c>
      <c r="O455" s="196" t="str">
        <f t="shared" si="93"/>
        <v/>
      </c>
      <c r="P455" s="197">
        <f t="shared" si="94"/>
        <v>12</v>
      </c>
    </row>
    <row r="456" spans="2:16" s="197" customFormat="1" ht="36" x14ac:dyDescent="0.3">
      <c r="B456" s="217" t="s">
        <v>211</v>
      </c>
      <c r="C456" s="218" t="s">
        <v>13</v>
      </c>
      <c r="D456" s="212" t="str">
        <f t="shared" si="89"/>
        <v>Tallinn University</v>
      </c>
      <c r="E456" s="212" t="str">
        <f t="shared" si="90"/>
        <v>Estonia</v>
      </c>
      <c r="F456" s="210" t="s">
        <v>1833</v>
      </c>
      <c r="G456" s="210" t="s">
        <v>1098</v>
      </c>
      <c r="H456" s="210" t="s">
        <v>130</v>
      </c>
      <c r="I456" s="216" t="s">
        <v>1835</v>
      </c>
      <c r="J456" s="202">
        <v>43556</v>
      </c>
      <c r="K456" s="202">
        <v>43677</v>
      </c>
      <c r="L456" s="198">
        <v>4</v>
      </c>
      <c r="M456" s="208">
        <f t="shared" si="91"/>
        <v>74</v>
      </c>
      <c r="N456" s="125">
        <f t="shared" si="92"/>
        <v>296</v>
      </c>
      <c r="O456" s="196" t="str">
        <f t="shared" si="93"/>
        <v/>
      </c>
      <c r="P456" s="197">
        <f t="shared" si="94"/>
        <v>4</v>
      </c>
    </row>
    <row r="457" spans="2:16" s="197" customFormat="1" ht="36" x14ac:dyDescent="0.3">
      <c r="B457" s="217" t="s">
        <v>160</v>
      </c>
      <c r="C457" s="218" t="s">
        <v>13</v>
      </c>
      <c r="D457" s="212" t="str">
        <f t="shared" si="89"/>
        <v>Tallinn University</v>
      </c>
      <c r="E457" s="212" t="str">
        <f t="shared" si="90"/>
        <v>Estonia</v>
      </c>
      <c r="F457" s="210" t="s">
        <v>1836</v>
      </c>
      <c r="G457" s="210" t="s">
        <v>1837</v>
      </c>
      <c r="H457" s="210" t="s">
        <v>130</v>
      </c>
      <c r="I457" s="216" t="s">
        <v>1838</v>
      </c>
      <c r="J457" s="202">
        <v>43586</v>
      </c>
      <c r="K457" s="202">
        <v>43677</v>
      </c>
      <c r="L457" s="198">
        <v>27</v>
      </c>
      <c r="M457" s="208">
        <f t="shared" si="91"/>
        <v>74</v>
      </c>
      <c r="N457" s="125">
        <f t="shared" si="92"/>
        <v>1998</v>
      </c>
      <c r="O457" s="196" t="str">
        <f t="shared" si="93"/>
        <v/>
      </c>
      <c r="P457" s="197">
        <f t="shared" si="94"/>
        <v>27</v>
      </c>
    </row>
    <row r="458" spans="2:16" s="197" customFormat="1" ht="36" x14ac:dyDescent="0.3">
      <c r="B458" s="217" t="s">
        <v>162</v>
      </c>
      <c r="C458" s="218" t="s">
        <v>13</v>
      </c>
      <c r="D458" s="212" t="str">
        <f t="shared" si="89"/>
        <v>Tallinn University</v>
      </c>
      <c r="E458" s="212" t="str">
        <f t="shared" si="90"/>
        <v>Estonia</v>
      </c>
      <c r="F458" s="210" t="s">
        <v>1839</v>
      </c>
      <c r="G458" s="210" t="s">
        <v>1837</v>
      </c>
      <c r="H458" s="210" t="s">
        <v>208</v>
      </c>
      <c r="I458" s="216" t="s">
        <v>1840</v>
      </c>
      <c r="J458" s="202">
        <v>43586</v>
      </c>
      <c r="K458" s="202">
        <v>43677</v>
      </c>
      <c r="L458" s="198">
        <v>16</v>
      </c>
      <c r="M458" s="208">
        <f t="shared" si="91"/>
        <v>39</v>
      </c>
      <c r="N458" s="125">
        <f t="shared" si="92"/>
        <v>624</v>
      </c>
      <c r="O458" s="196" t="str">
        <f t="shared" si="93"/>
        <v/>
      </c>
      <c r="P458" s="197">
        <f t="shared" si="94"/>
        <v>16</v>
      </c>
    </row>
    <row r="459" spans="2:16" s="197" customFormat="1" ht="36" x14ac:dyDescent="0.3">
      <c r="B459" s="217" t="s">
        <v>211</v>
      </c>
      <c r="C459" s="218" t="s">
        <v>13</v>
      </c>
      <c r="D459" s="212" t="str">
        <f t="shared" si="89"/>
        <v>Tallinn University</v>
      </c>
      <c r="E459" s="212" t="str">
        <f t="shared" si="90"/>
        <v>Estonia</v>
      </c>
      <c r="F459" s="210" t="s">
        <v>1841</v>
      </c>
      <c r="G459" s="210" t="s">
        <v>1089</v>
      </c>
      <c r="H459" s="210" t="s">
        <v>130</v>
      </c>
      <c r="I459" s="216" t="s">
        <v>1842</v>
      </c>
      <c r="J459" s="202">
        <v>43678</v>
      </c>
      <c r="K459" s="202">
        <v>43738</v>
      </c>
      <c r="L459" s="198">
        <v>13</v>
      </c>
      <c r="M459" s="208">
        <f t="shared" si="91"/>
        <v>74</v>
      </c>
      <c r="N459" s="125">
        <f t="shared" si="92"/>
        <v>962</v>
      </c>
      <c r="O459" s="196" t="str">
        <f t="shared" si="93"/>
        <v/>
      </c>
      <c r="P459" s="197">
        <f t="shared" si="94"/>
        <v>13</v>
      </c>
    </row>
    <row r="460" spans="2:16" s="197" customFormat="1" ht="36" x14ac:dyDescent="0.3">
      <c r="B460" s="217" t="s">
        <v>162</v>
      </c>
      <c r="C460" s="218" t="s">
        <v>13</v>
      </c>
      <c r="D460" s="212" t="str">
        <f t="shared" si="89"/>
        <v>Tallinn University</v>
      </c>
      <c r="E460" s="212" t="str">
        <f t="shared" si="90"/>
        <v>Estonia</v>
      </c>
      <c r="F460" s="210" t="s">
        <v>1843</v>
      </c>
      <c r="G460" s="210" t="s">
        <v>1089</v>
      </c>
      <c r="H460" s="210" t="s">
        <v>131</v>
      </c>
      <c r="I460" s="216" t="s">
        <v>1844</v>
      </c>
      <c r="J460" s="202">
        <v>43678</v>
      </c>
      <c r="K460" s="202">
        <v>43738</v>
      </c>
      <c r="L460" s="198">
        <v>4</v>
      </c>
      <c r="M460" s="208">
        <f t="shared" si="91"/>
        <v>88</v>
      </c>
      <c r="N460" s="125">
        <f t="shared" si="92"/>
        <v>352</v>
      </c>
      <c r="O460" s="196" t="str">
        <f t="shared" si="93"/>
        <v/>
      </c>
      <c r="P460" s="197">
        <f t="shared" si="94"/>
        <v>4</v>
      </c>
    </row>
    <row r="461" spans="2:16" s="197" customFormat="1" ht="36" x14ac:dyDescent="0.3">
      <c r="B461" s="210" t="s">
        <v>160</v>
      </c>
      <c r="C461" s="218" t="s">
        <v>13</v>
      </c>
      <c r="D461" s="212" t="str">
        <f t="shared" si="89"/>
        <v>Tallinn University</v>
      </c>
      <c r="E461" s="212" t="str">
        <f t="shared" si="90"/>
        <v>Estonia</v>
      </c>
      <c r="F461" s="210" t="s">
        <v>1845</v>
      </c>
      <c r="G461" s="210" t="s">
        <v>1098</v>
      </c>
      <c r="H461" s="210" t="s">
        <v>130</v>
      </c>
      <c r="I461" s="216" t="s">
        <v>1846</v>
      </c>
      <c r="J461" s="202">
        <v>43678</v>
      </c>
      <c r="K461" s="202">
        <v>43738</v>
      </c>
      <c r="L461" s="198">
        <v>1</v>
      </c>
      <c r="M461" s="208">
        <f t="shared" si="91"/>
        <v>74</v>
      </c>
      <c r="N461" s="125">
        <f t="shared" si="92"/>
        <v>74</v>
      </c>
      <c r="O461" s="196" t="str">
        <f t="shared" si="93"/>
        <v/>
      </c>
      <c r="P461" s="197">
        <f t="shared" si="94"/>
        <v>1</v>
      </c>
    </row>
    <row r="462" spans="2:16" s="197" customFormat="1" ht="36" x14ac:dyDescent="0.3">
      <c r="B462" s="210" t="s">
        <v>211</v>
      </c>
      <c r="C462" s="218" t="s">
        <v>13</v>
      </c>
      <c r="D462" s="212" t="str">
        <f t="shared" si="89"/>
        <v>Tallinn University</v>
      </c>
      <c r="E462" s="212" t="str">
        <f t="shared" si="90"/>
        <v>Estonia</v>
      </c>
      <c r="F462" s="210" t="s">
        <v>1845</v>
      </c>
      <c r="G462" s="210" t="s">
        <v>1098</v>
      </c>
      <c r="H462" s="210" t="s">
        <v>130</v>
      </c>
      <c r="I462" s="216" t="s">
        <v>1847</v>
      </c>
      <c r="J462" s="202">
        <v>43678</v>
      </c>
      <c r="K462" s="202">
        <v>43738</v>
      </c>
      <c r="L462" s="198">
        <v>7</v>
      </c>
      <c r="M462" s="208">
        <f t="shared" si="91"/>
        <v>74</v>
      </c>
      <c r="N462" s="125">
        <f t="shared" si="92"/>
        <v>518</v>
      </c>
      <c r="O462" s="196" t="str">
        <f t="shared" si="93"/>
        <v/>
      </c>
      <c r="P462" s="197">
        <f t="shared" si="94"/>
        <v>7</v>
      </c>
    </row>
    <row r="463" spans="2:16" s="197" customFormat="1" ht="36" x14ac:dyDescent="0.3">
      <c r="B463" s="210" t="s">
        <v>160</v>
      </c>
      <c r="C463" s="218" t="s">
        <v>13</v>
      </c>
      <c r="D463" s="212" t="str">
        <f t="shared" si="89"/>
        <v>Tallinn University</v>
      </c>
      <c r="E463" s="212" t="str">
        <f t="shared" si="90"/>
        <v>Estonia</v>
      </c>
      <c r="F463" s="210" t="s">
        <v>1848</v>
      </c>
      <c r="G463" s="210" t="s">
        <v>1092</v>
      </c>
      <c r="H463" s="210" t="s">
        <v>130</v>
      </c>
      <c r="I463" s="216" t="s">
        <v>1849</v>
      </c>
      <c r="J463" s="202">
        <v>43678</v>
      </c>
      <c r="K463" s="202">
        <v>43738</v>
      </c>
      <c r="L463" s="198">
        <v>2</v>
      </c>
      <c r="M463" s="208">
        <f t="shared" si="91"/>
        <v>74</v>
      </c>
      <c r="N463" s="125">
        <f t="shared" si="92"/>
        <v>148</v>
      </c>
      <c r="O463" s="196" t="str">
        <f t="shared" si="93"/>
        <v/>
      </c>
      <c r="P463" s="197">
        <f t="shared" si="94"/>
        <v>2</v>
      </c>
    </row>
    <row r="464" spans="2:16" s="197" customFormat="1" ht="36" x14ac:dyDescent="0.3">
      <c r="B464" s="210" t="s">
        <v>211</v>
      </c>
      <c r="C464" s="218" t="s">
        <v>13</v>
      </c>
      <c r="D464" s="212" t="str">
        <f t="shared" si="89"/>
        <v>Tallinn University</v>
      </c>
      <c r="E464" s="212" t="str">
        <f t="shared" si="90"/>
        <v>Estonia</v>
      </c>
      <c r="F464" s="210" t="s">
        <v>1848</v>
      </c>
      <c r="G464" s="210" t="s">
        <v>1092</v>
      </c>
      <c r="H464" s="210" t="s">
        <v>130</v>
      </c>
      <c r="I464" s="216" t="s">
        <v>1850</v>
      </c>
      <c r="J464" s="202">
        <v>43678</v>
      </c>
      <c r="K464" s="202">
        <v>43738</v>
      </c>
      <c r="L464" s="198">
        <v>7</v>
      </c>
      <c r="M464" s="208">
        <f t="shared" si="91"/>
        <v>74</v>
      </c>
      <c r="N464" s="125">
        <f t="shared" si="92"/>
        <v>518</v>
      </c>
      <c r="O464" s="196" t="str">
        <f t="shared" si="93"/>
        <v/>
      </c>
      <c r="P464" s="197">
        <f t="shared" si="94"/>
        <v>7</v>
      </c>
    </row>
    <row r="465" spans="2:16" s="197" customFormat="1" ht="36" x14ac:dyDescent="0.3">
      <c r="B465" s="217" t="s">
        <v>162</v>
      </c>
      <c r="C465" s="218" t="s">
        <v>13</v>
      </c>
      <c r="D465" s="212" t="str">
        <f t="shared" si="89"/>
        <v>Tallinn University</v>
      </c>
      <c r="E465" s="212" t="str">
        <f t="shared" si="90"/>
        <v>Estonia</v>
      </c>
      <c r="F465" s="210" t="s">
        <v>1851</v>
      </c>
      <c r="G465" s="210" t="s">
        <v>1837</v>
      </c>
      <c r="H465" s="210" t="s">
        <v>208</v>
      </c>
      <c r="I465" s="216" t="s">
        <v>1852</v>
      </c>
      <c r="J465" s="202">
        <v>43678</v>
      </c>
      <c r="K465" s="202">
        <v>43752</v>
      </c>
      <c r="L465" s="198">
        <v>11</v>
      </c>
      <c r="M465" s="208">
        <f t="shared" si="91"/>
        <v>39</v>
      </c>
      <c r="N465" s="125">
        <f t="shared" si="92"/>
        <v>429</v>
      </c>
      <c r="O465" s="196" t="str">
        <f t="shared" si="93"/>
        <v/>
      </c>
      <c r="P465" s="197">
        <f t="shared" si="94"/>
        <v>11</v>
      </c>
    </row>
    <row r="466" spans="2:16" s="197" customFormat="1" ht="36" x14ac:dyDescent="0.3">
      <c r="B466" s="210" t="s">
        <v>160</v>
      </c>
      <c r="C466" s="218" t="s">
        <v>13</v>
      </c>
      <c r="D466" s="212" t="str">
        <f t="shared" si="89"/>
        <v>Tallinn University</v>
      </c>
      <c r="E466" s="212" t="str">
        <f t="shared" si="90"/>
        <v>Estonia</v>
      </c>
      <c r="F466" s="210" t="s">
        <v>1853</v>
      </c>
      <c r="G466" s="210" t="s">
        <v>1837</v>
      </c>
      <c r="H466" s="210" t="s">
        <v>130</v>
      </c>
      <c r="I466" s="216" t="s">
        <v>1854</v>
      </c>
      <c r="J466" s="202">
        <v>43678</v>
      </c>
      <c r="K466" s="202">
        <v>43752</v>
      </c>
      <c r="L466" s="198">
        <v>19</v>
      </c>
      <c r="M466" s="208">
        <f t="shared" si="91"/>
        <v>74</v>
      </c>
      <c r="N466" s="125">
        <f t="shared" si="92"/>
        <v>1406</v>
      </c>
      <c r="O466" s="196" t="str">
        <f t="shared" si="93"/>
        <v/>
      </c>
      <c r="P466" s="197">
        <f t="shared" si="94"/>
        <v>19</v>
      </c>
    </row>
    <row r="467" spans="2:16" s="27" customFormat="1" ht="36" x14ac:dyDescent="0.3">
      <c r="B467" s="139" t="s">
        <v>161</v>
      </c>
      <c r="C467" s="25" t="s">
        <v>14</v>
      </c>
      <c r="D467" s="141" t="str">
        <f t="shared" si="23"/>
        <v>Gordon Academic College of Education</v>
      </c>
      <c r="E467" s="141" t="str">
        <f t="shared" si="18"/>
        <v>Israel</v>
      </c>
      <c r="F467" s="139" t="s">
        <v>1113</v>
      </c>
      <c r="G467" s="139" t="s">
        <v>1114</v>
      </c>
      <c r="H467" s="139" t="s">
        <v>131</v>
      </c>
      <c r="I467" s="139" t="s">
        <v>1115</v>
      </c>
      <c r="J467" s="75">
        <v>42658</v>
      </c>
      <c r="K467" s="75">
        <v>42704</v>
      </c>
      <c r="L467" s="29">
        <v>3</v>
      </c>
      <c r="M467" s="124">
        <f t="shared" si="19"/>
        <v>166</v>
      </c>
      <c r="N467" s="125">
        <f t="shared" si="20"/>
        <v>498</v>
      </c>
      <c r="O467" s="26" t="str">
        <f t="shared" si="21"/>
        <v/>
      </c>
      <c r="P467" s="27">
        <f t="shared" si="22"/>
        <v>3</v>
      </c>
    </row>
    <row r="468" spans="2:16" s="27" customFormat="1" ht="144" x14ac:dyDescent="0.3">
      <c r="B468" s="139" t="s">
        <v>160</v>
      </c>
      <c r="C468" s="25" t="s">
        <v>14</v>
      </c>
      <c r="D468" s="141" t="str">
        <f t="shared" si="23"/>
        <v>Gordon Academic College of Education</v>
      </c>
      <c r="E468" s="141" t="str">
        <f t="shared" si="18"/>
        <v>Israel</v>
      </c>
      <c r="F468" s="139" t="s">
        <v>1113</v>
      </c>
      <c r="G468" s="139" t="s">
        <v>1114</v>
      </c>
      <c r="H468" s="139" t="s">
        <v>131</v>
      </c>
      <c r="I468" s="139" t="s">
        <v>1116</v>
      </c>
      <c r="J468" s="75">
        <v>42705</v>
      </c>
      <c r="K468" s="75">
        <v>42794</v>
      </c>
      <c r="L468" s="29">
        <v>3</v>
      </c>
      <c r="M468" s="124">
        <f t="shared" si="19"/>
        <v>166</v>
      </c>
      <c r="N468" s="125">
        <f t="shared" si="20"/>
        <v>498</v>
      </c>
      <c r="O468" s="26" t="str">
        <f t="shared" si="21"/>
        <v/>
      </c>
      <c r="P468" s="27">
        <f t="shared" si="22"/>
        <v>3</v>
      </c>
    </row>
    <row r="469" spans="2:16" s="27" customFormat="1" ht="36" x14ac:dyDescent="0.3">
      <c r="B469" s="139" t="s">
        <v>162</v>
      </c>
      <c r="C469" s="25" t="s">
        <v>14</v>
      </c>
      <c r="D469" s="141" t="str">
        <f t="shared" si="23"/>
        <v>Gordon Academic College of Education</v>
      </c>
      <c r="E469" s="141" t="str">
        <f t="shared" si="18"/>
        <v>Israel</v>
      </c>
      <c r="F469" s="139" t="s">
        <v>1113</v>
      </c>
      <c r="G469" s="139" t="s">
        <v>1114</v>
      </c>
      <c r="H469" s="139" t="s">
        <v>131</v>
      </c>
      <c r="I469" s="139" t="s">
        <v>1117</v>
      </c>
      <c r="J469" s="75">
        <v>42795</v>
      </c>
      <c r="K469" s="75">
        <v>42825</v>
      </c>
      <c r="L469" s="29">
        <v>1</v>
      </c>
      <c r="M469" s="124">
        <f t="shared" si="19"/>
        <v>166</v>
      </c>
      <c r="N469" s="125">
        <f t="shared" si="20"/>
        <v>166</v>
      </c>
      <c r="O469" s="26" t="str">
        <f t="shared" si="21"/>
        <v/>
      </c>
      <c r="P469" s="27">
        <f t="shared" si="22"/>
        <v>1</v>
      </c>
    </row>
    <row r="470" spans="2:16" s="27" customFormat="1" ht="36" x14ac:dyDescent="0.3">
      <c r="B470" s="139" t="s">
        <v>161</v>
      </c>
      <c r="C470" s="25" t="s">
        <v>14</v>
      </c>
      <c r="D470" s="141" t="str">
        <f t="shared" si="23"/>
        <v>Gordon Academic College of Education</v>
      </c>
      <c r="E470" s="141" t="str">
        <f t="shared" si="18"/>
        <v>Israel</v>
      </c>
      <c r="F470" s="139" t="s">
        <v>1118</v>
      </c>
      <c r="G470" s="139" t="s">
        <v>1114</v>
      </c>
      <c r="H470" s="139" t="s">
        <v>208</v>
      </c>
      <c r="I470" s="139" t="s">
        <v>1119</v>
      </c>
      <c r="J470" s="75">
        <v>42675</v>
      </c>
      <c r="K470" s="75">
        <v>42704</v>
      </c>
      <c r="L470" s="29">
        <v>1</v>
      </c>
      <c r="M470" s="124">
        <f t="shared" si="19"/>
        <v>92</v>
      </c>
      <c r="N470" s="125">
        <f t="shared" si="20"/>
        <v>92</v>
      </c>
      <c r="O470" s="26" t="str">
        <f t="shared" si="21"/>
        <v/>
      </c>
      <c r="P470" s="27">
        <f t="shared" si="22"/>
        <v>1</v>
      </c>
    </row>
    <row r="471" spans="2:16" s="27" customFormat="1" ht="54" x14ac:dyDescent="0.3">
      <c r="B471" s="139" t="s">
        <v>162</v>
      </c>
      <c r="C471" s="25" t="s">
        <v>14</v>
      </c>
      <c r="D471" s="141" t="str">
        <f t="shared" si="23"/>
        <v>Gordon Academic College of Education</v>
      </c>
      <c r="E471" s="141" t="str">
        <f t="shared" si="18"/>
        <v>Israel</v>
      </c>
      <c r="F471" s="139" t="s">
        <v>1118</v>
      </c>
      <c r="G471" s="139" t="s">
        <v>1114</v>
      </c>
      <c r="H471" s="139" t="s">
        <v>208</v>
      </c>
      <c r="I471" s="139" t="s">
        <v>1120</v>
      </c>
      <c r="J471" s="75">
        <v>42705</v>
      </c>
      <c r="K471" s="75">
        <v>42825</v>
      </c>
      <c r="L471" s="29">
        <v>2</v>
      </c>
      <c r="M471" s="124">
        <f t="shared" si="19"/>
        <v>92</v>
      </c>
      <c r="N471" s="125">
        <f t="shared" si="20"/>
        <v>184</v>
      </c>
      <c r="O471" s="26" t="str">
        <f t="shared" si="21"/>
        <v/>
      </c>
      <c r="P471" s="27">
        <f t="shared" si="22"/>
        <v>2</v>
      </c>
    </row>
    <row r="472" spans="2:16" s="27" customFormat="1" ht="36" x14ac:dyDescent="0.3">
      <c r="B472" s="139" t="s">
        <v>161</v>
      </c>
      <c r="C472" s="25" t="s">
        <v>14</v>
      </c>
      <c r="D472" s="141" t="str">
        <f t="shared" si="23"/>
        <v>Gordon Academic College of Education</v>
      </c>
      <c r="E472" s="141" t="str">
        <f t="shared" si="18"/>
        <v>Israel</v>
      </c>
      <c r="F472" s="139" t="s">
        <v>1121</v>
      </c>
      <c r="G472" s="139" t="s">
        <v>1122</v>
      </c>
      <c r="H472" s="139" t="s">
        <v>131</v>
      </c>
      <c r="I472" s="139" t="s">
        <v>1123</v>
      </c>
      <c r="J472" s="75">
        <v>42736</v>
      </c>
      <c r="K472" s="75">
        <v>42766</v>
      </c>
      <c r="L472" s="29">
        <v>1</v>
      </c>
      <c r="M472" s="124">
        <f t="shared" si="19"/>
        <v>166</v>
      </c>
      <c r="N472" s="125">
        <f t="shared" si="20"/>
        <v>166</v>
      </c>
      <c r="O472" s="26" t="str">
        <f t="shared" si="21"/>
        <v/>
      </c>
      <c r="P472" s="27">
        <f t="shared" si="22"/>
        <v>1</v>
      </c>
    </row>
    <row r="473" spans="2:16" s="27" customFormat="1" ht="108" x14ac:dyDescent="0.3">
      <c r="B473" s="139" t="s">
        <v>161</v>
      </c>
      <c r="C473" s="25" t="s">
        <v>14</v>
      </c>
      <c r="D473" s="141" t="str">
        <f t="shared" si="23"/>
        <v>Gordon Academic College of Education</v>
      </c>
      <c r="E473" s="141" t="str">
        <f t="shared" si="18"/>
        <v>Israel</v>
      </c>
      <c r="F473" s="139" t="s">
        <v>1124</v>
      </c>
      <c r="G473" s="139" t="s">
        <v>1125</v>
      </c>
      <c r="H473" s="139" t="s">
        <v>131</v>
      </c>
      <c r="I473" s="139" t="s">
        <v>1126</v>
      </c>
      <c r="J473" s="75">
        <v>42736</v>
      </c>
      <c r="K473" s="75">
        <v>42766</v>
      </c>
      <c r="L473" s="29">
        <v>2</v>
      </c>
      <c r="M473" s="124">
        <f t="shared" si="19"/>
        <v>166</v>
      </c>
      <c r="N473" s="125">
        <f t="shared" si="20"/>
        <v>332</v>
      </c>
      <c r="O473" s="26" t="str">
        <f t="shared" si="21"/>
        <v/>
      </c>
      <c r="P473" s="27">
        <f t="shared" si="22"/>
        <v>2</v>
      </c>
    </row>
    <row r="474" spans="2:16" s="27" customFormat="1" ht="36" x14ac:dyDescent="0.3">
      <c r="B474" s="139" t="s">
        <v>160</v>
      </c>
      <c r="C474" s="25" t="s">
        <v>14</v>
      </c>
      <c r="D474" s="141" t="str">
        <f t="shared" si="23"/>
        <v>Gordon Academic College of Education</v>
      </c>
      <c r="E474" s="141" t="str">
        <f t="shared" si="18"/>
        <v>Israel</v>
      </c>
      <c r="F474" s="139" t="s">
        <v>1124</v>
      </c>
      <c r="G474" s="139" t="s">
        <v>1125</v>
      </c>
      <c r="H474" s="139" t="s">
        <v>131</v>
      </c>
      <c r="I474" s="139" t="s">
        <v>1127</v>
      </c>
      <c r="J474" s="75">
        <v>42767</v>
      </c>
      <c r="K474" s="75">
        <v>42825</v>
      </c>
      <c r="L474" s="29">
        <v>2</v>
      </c>
      <c r="M474" s="124">
        <f t="shared" si="19"/>
        <v>166</v>
      </c>
      <c r="N474" s="125">
        <f t="shared" si="20"/>
        <v>332</v>
      </c>
      <c r="O474" s="26" t="str">
        <f t="shared" si="21"/>
        <v/>
      </c>
      <c r="P474" s="27">
        <f t="shared" si="22"/>
        <v>2</v>
      </c>
    </row>
    <row r="475" spans="2:16" s="27" customFormat="1" ht="36" x14ac:dyDescent="0.3">
      <c r="B475" s="139" t="s">
        <v>161</v>
      </c>
      <c r="C475" s="25" t="s">
        <v>14</v>
      </c>
      <c r="D475" s="141" t="str">
        <f t="shared" si="23"/>
        <v>Gordon Academic College of Education</v>
      </c>
      <c r="E475" s="141" t="str">
        <f t="shared" si="18"/>
        <v>Israel</v>
      </c>
      <c r="F475" s="139" t="s">
        <v>1128</v>
      </c>
      <c r="G475" s="139" t="s">
        <v>1125</v>
      </c>
      <c r="H475" s="139" t="s">
        <v>208</v>
      </c>
      <c r="I475" s="139" t="s">
        <v>1129</v>
      </c>
      <c r="J475" s="75">
        <v>42736</v>
      </c>
      <c r="K475" s="75">
        <v>42766</v>
      </c>
      <c r="L475" s="29">
        <v>1</v>
      </c>
      <c r="M475" s="124">
        <f t="shared" si="19"/>
        <v>92</v>
      </c>
      <c r="N475" s="125">
        <f t="shared" si="20"/>
        <v>92</v>
      </c>
      <c r="O475" s="26" t="str">
        <f t="shared" si="21"/>
        <v/>
      </c>
      <c r="P475" s="27">
        <f t="shared" si="22"/>
        <v>1</v>
      </c>
    </row>
    <row r="476" spans="2:16" s="27" customFormat="1" ht="36" x14ac:dyDescent="0.3">
      <c r="B476" s="139" t="s">
        <v>160</v>
      </c>
      <c r="C476" s="25" t="s">
        <v>14</v>
      </c>
      <c r="D476" s="141" t="str">
        <f t="shared" si="23"/>
        <v>Gordon Academic College of Education</v>
      </c>
      <c r="E476" s="141" t="str">
        <f t="shared" si="18"/>
        <v>Israel</v>
      </c>
      <c r="F476" s="139" t="s">
        <v>1128</v>
      </c>
      <c r="G476" s="139" t="s">
        <v>1125</v>
      </c>
      <c r="H476" s="139" t="s">
        <v>208</v>
      </c>
      <c r="I476" s="139" t="s">
        <v>1130</v>
      </c>
      <c r="J476" s="75">
        <v>42767</v>
      </c>
      <c r="K476" s="75">
        <v>42794</v>
      </c>
      <c r="L476" s="29">
        <v>1</v>
      </c>
      <c r="M476" s="124">
        <f t="shared" si="19"/>
        <v>92</v>
      </c>
      <c r="N476" s="125">
        <f t="shared" si="20"/>
        <v>92</v>
      </c>
      <c r="O476" s="26" t="str">
        <f t="shared" si="21"/>
        <v/>
      </c>
      <c r="P476" s="27">
        <f t="shared" si="22"/>
        <v>1</v>
      </c>
    </row>
    <row r="477" spans="2:16" s="27" customFormat="1" x14ac:dyDescent="0.3">
      <c r="B477" s="139" t="s">
        <v>162</v>
      </c>
      <c r="C477" s="25" t="s">
        <v>14</v>
      </c>
      <c r="D477" s="141" t="str">
        <f t="shared" si="23"/>
        <v>Gordon Academic College of Education</v>
      </c>
      <c r="E477" s="141" t="str">
        <f t="shared" si="18"/>
        <v>Israel</v>
      </c>
      <c r="F477" s="139" t="s">
        <v>1128</v>
      </c>
      <c r="G477" s="139" t="s">
        <v>1125</v>
      </c>
      <c r="H477" s="139" t="s">
        <v>208</v>
      </c>
      <c r="I477" s="139" t="s">
        <v>1131</v>
      </c>
      <c r="J477" s="75">
        <v>42795</v>
      </c>
      <c r="K477" s="75">
        <v>42825</v>
      </c>
      <c r="L477" s="29">
        <v>1</v>
      </c>
      <c r="M477" s="124">
        <f t="shared" si="19"/>
        <v>92</v>
      </c>
      <c r="N477" s="125">
        <f t="shared" si="20"/>
        <v>92</v>
      </c>
      <c r="O477" s="26" t="str">
        <f t="shared" si="21"/>
        <v/>
      </c>
      <c r="P477" s="27">
        <f t="shared" si="22"/>
        <v>1</v>
      </c>
    </row>
    <row r="478" spans="2:16" s="27" customFormat="1" ht="36" x14ac:dyDescent="0.3">
      <c r="B478" s="139" t="s">
        <v>161</v>
      </c>
      <c r="C478" s="25" t="s">
        <v>14</v>
      </c>
      <c r="D478" s="141" t="str">
        <f t="shared" si="23"/>
        <v>Gordon Academic College of Education</v>
      </c>
      <c r="E478" s="141" t="str">
        <f t="shared" si="18"/>
        <v>Israel</v>
      </c>
      <c r="F478" s="139" t="s">
        <v>1132</v>
      </c>
      <c r="G478" s="139" t="s">
        <v>1133</v>
      </c>
      <c r="H478" s="139" t="s">
        <v>208</v>
      </c>
      <c r="I478" s="139" t="s">
        <v>1134</v>
      </c>
      <c r="J478" s="75">
        <v>42705</v>
      </c>
      <c r="K478" s="75">
        <v>42735</v>
      </c>
      <c r="L478" s="29">
        <v>1</v>
      </c>
      <c r="M478" s="124">
        <f t="shared" si="19"/>
        <v>92</v>
      </c>
      <c r="N478" s="125">
        <f t="shared" si="20"/>
        <v>92</v>
      </c>
      <c r="O478" s="26" t="str">
        <f t="shared" si="21"/>
        <v/>
      </c>
      <c r="P478" s="27">
        <f t="shared" si="22"/>
        <v>1</v>
      </c>
    </row>
    <row r="479" spans="2:16" s="27" customFormat="1" ht="36" x14ac:dyDescent="0.3">
      <c r="B479" s="139" t="s">
        <v>162</v>
      </c>
      <c r="C479" s="25" t="s">
        <v>14</v>
      </c>
      <c r="D479" s="141" t="str">
        <f t="shared" si="23"/>
        <v>Gordon Academic College of Education</v>
      </c>
      <c r="E479" s="141" t="str">
        <f t="shared" si="18"/>
        <v>Israel</v>
      </c>
      <c r="F479" s="139" t="s">
        <v>1132</v>
      </c>
      <c r="G479" s="139" t="s">
        <v>1133</v>
      </c>
      <c r="H479" s="139" t="s">
        <v>208</v>
      </c>
      <c r="I479" s="139" t="s">
        <v>1135</v>
      </c>
      <c r="J479" s="75">
        <v>42767</v>
      </c>
      <c r="K479" s="75">
        <v>42825</v>
      </c>
      <c r="L479" s="29">
        <v>2</v>
      </c>
      <c r="M479" s="124">
        <f t="shared" si="19"/>
        <v>92</v>
      </c>
      <c r="N479" s="125">
        <f t="shared" si="20"/>
        <v>184</v>
      </c>
      <c r="O479" s="26" t="str">
        <f t="shared" si="21"/>
        <v/>
      </c>
      <c r="P479" s="27">
        <f t="shared" si="22"/>
        <v>2</v>
      </c>
    </row>
    <row r="480" spans="2:16" s="27" customFormat="1" ht="72" x14ac:dyDescent="0.3">
      <c r="B480" s="139" t="s">
        <v>161</v>
      </c>
      <c r="C480" s="25" t="s">
        <v>14</v>
      </c>
      <c r="D480" s="141" t="str">
        <f t="shared" si="23"/>
        <v>Gordon Academic College of Education</v>
      </c>
      <c r="E480" s="141" t="str">
        <f t="shared" si="18"/>
        <v>Israel</v>
      </c>
      <c r="F480" s="139" t="s">
        <v>1136</v>
      </c>
      <c r="G480" s="139" t="s">
        <v>1137</v>
      </c>
      <c r="H480" s="139" t="s">
        <v>130</v>
      </c>
      <c r="I480" s="139" t="s">
        <v>1138</v>
      </c>
      <c r="J480" s="75">
        <v>43040</v>
      </c>
      <c r="K480" s="75">
        <v>43100</v>
      </c>
      <c r="L480" s="29">
        <v>7</v>
      </c>
      <c r="M480" s="124">
        <f t="shared" si="19"/>
        <v>132</v>
      </c>
      <c r="N480" s="125">
        <f t="shared" si="20"/>
        <v>924</v>
      </c>
      <c r="O480" s="26" t="str">
        <f t="shared" si="21"/>
        <v/>
      </c>
      <c r="P480" s="27">
        <f t="shared" si="22"/>
        <v>7</v>
      </c>
    </row>
    <row r="481" spans="2:16" s="27" customFormat="1" ht="36" x14ac:dyDescent="0.3">
      <c r="B481" s="139" t="s">
        <v>160</v>
      </c>
      <c r="C481" s="25" t="s">
        <v>14</v>
      </c>
      <c r="D481" s="141" t="str">
        <f t="shared" si="23"/>
        <v>Gordon Academic College of Education</v>
      </c>
      <c r="E481" s="141" t="str">
        <f t="shared" si="18"/>
        <v>Israel</v>
      </c>
      <c r="F481" s="139" t="s">
        <v>1136</v>
      </c>
      <c r="G481" s="139" t="s">
        <v>1137</v>
      </c>
      <c r="H481" s="139" t="s">
        <v>130</v>
      </c>
      <c r="I481" s="139" t="s">
        <v>1139</v>
      </c>
      <c r="J481" s="75">
        <v>42736</v>
      </c>
      <c r="K481" s="75">
        <v>42825</v>
      </c>
      <c r="L481" s="29">
        <v>9</v>
      </c>
      <c r="M481" s="124">
        <f t="shared" si="19"/>
        <v>132</v>
      </c>
      <c r="N481" s="125">
        <f t="shared" si="20"/>
        <v>1188</v>
      </c>
      <c r="O481" s="26" t="str">
        <f t="shared" si="21"/>
        <v/>
      </c>
      <c r="P481" s="27">
        <f t="shared" si="22"/>
        <v>9</v>
      </c>
    </row>
    <row r="482" spans="2:16" s="27" customFormat="1" ht="90" x14ac:dyDescent="0.3">
      <c r="B482" s="139" t="s">
        <v>161</v>
      </c>
      <c r="C482" s="25" t="s">
        <v>14</v>
      </c>
      <c r="D482" s="141" t="str">
        <f t="shared" si="23"/>
        <v>Gordon Academic College of Education</v>
      </c>
      <c r="E482" s="141" t="str">
        <f t="shared" si="18"/>
        <v>Israel</v>
      </c>
      <c r="F482" s="139" t="s">
        <v>1140</v>
      </c>
      <c r="G482" s="139" t="s">
        <v>1137</v>
      </c>
      <c r="H482" s="139" t="s">
        <v>130</v>
      </c>
      <c r="I482" s="139" t="s">
        <v>1141</v>
      </c>
      <c r="J482" s="75">
        <v>42826</v>
      </c>
      <c r="K482" s="75">
        <v>42855</v>
      </c>
      <c r="L482" s="29">
        <v>2</v>
      </c>
      <c r="M482" s="124">
        <f t="shared" si="19"/>
        <v>132</v>
      </c>
      <c r="N482" s="125">
        <f t="shared" si="20"/>
        <v>264</v>
      </c>
      <c r="O482" s="26" t="str">
        <f t="shared" si="21"/>
        <v/>
      </c>
      <c r="P482" s="27">
        <f t="shared" si="22"/>
        <v>2</v>
      </c>
    </row>
    <row r="483" spans="2:16" s="27" customFormat="1" ht="108" x14ac:dyDescent="0.3">
      <c r="B483" s="139" t="s">
        <v>160</v>
      </c>
      <c r="C483" s="25" t="s">
        <v>14</v>
      </c>
      <c r="D483" s="141" t="str">
        <f t="shared" si="23"/>
        <v>Gordon Academic College of Education</v>
      </c>
      <c r="E483" s="141" t="str">
        <f t="shared" si="18"/>
        <v>Israel</v>
      </c>
      <c r="F483" s="139" t="s">
        <v>1140</v>
      </c>
      <c r="G483" s="139" t="s">
        <v>1137</v>
      </c>
      <c r="H483" s="139" t="s">
        <v>130</v>
      </c>
      <c r="I483" s="139" t="s">
        <v>1142</v>
      </c>
      <c r="J483" s="75">
        <v>42856</v>
      </c>
      <c r="K483" s="75">
        <v>42916</v>
      </c>
      <c r="L483" s="29">
        <v>6</v>
      </c>
      <c r="M483" s="124">
        <f t="shared" si="19"/>
        <v>132</v>
      </c>
      <c r="N483" s="125">
        <f t="shared" si="20"/>
        <v>792</v>
      </c>
      <c r="O483" s="26" t="str">
        <f t="shared" si="21"/>
        <v/>
      </c>
      <c r="P483" s="27">
        <f t="shared" si="22"/>
        <v>6</v>
      </c>
    </row>
    <row r="484" spans="2:16" s="27" customFormat="1" ht="180" x14ac:dyDescent="0.3">
      <c r="B484" s="139" t="s">
        <v>160</v>
      </c>
      <c r="C484" s="25" t="s">
        <v>14</v>
      </c>
      <c r="D484" s="141" t="str">
        <f t="shared" si="23"/>
        <v>Gordon Academic College of Education</v>
      </c>
      <c r="E484" s="141" t="str">
        <f t="shared" si="18"/>
        <v>Israel</v>
      </c>
      <c r="F484" s="139" t="s">
        <v>1143</v>
      </c>
      <c r="G484" s="139" t="s">
        <v>1137</v>
      </c>
      <c r="H484" s="139" t="s">
        <v>130</v>
      </c>
      <c r="I484" s="139" t="s">
        <v>1144</v>
      </c>
      <c r="J484" s="75">
        <v>42917</v>
      </c>
      <c r="K484" s="75">
        <v>43008</v>
      </c>
      <c r="L484" s="29">
        <v>6</v>
      </c>
      <c r="M484" s="124">
        <f t="shared" si="19"/>
        <v>132</v>
      </c>
      <c r="N484" s="125">
        <f t="shared" si="20"/>
        <v>792</v>
      </c>
      <c r="O484" s="26" t="str">
        <f t="shared" si="21"/>
        <v/>
      </c>
      <c r="P484" s="27">
        <f t="shared" si="22"/>
        <v>6</v>
      </c>
    </row>
    <row r="485" spans="2:16" s="27" customFormat="1" ht="36" x14ac:dyDescent="0.3">
      <c r="B485" s="139" t="s">
        <v>160</v>
      </c>
      <c r="C485" s="25" t="s">
        <v>14</v>
      </c>
      <c r="D485" s="141" t="str">
        <f t="shared" si="23"/>
        <v>Gordon Academic College of Education</v>
      </c>
      <c r="E485" s="141" t="str">
        <f t="shared" si="18"/>
        <v>Israel</v>
      </c>
      <c r="F485" s="139" t="s">
        <v>1145</v>
      </c>
      <c r="G485" s="139" t="s">
        <v>1125</v>
      </c>
      <c r="H485" s="139" t="s">
        <v>131</v>
      </c>
      <c r="I485" s="139" t="s">
        <v>1146</v>
      </c>
      <c r="J485" s="75">
        <v>42856</v>
      </c>
      <c r="K485" s="75">
        <v>43008</v>
      </c>
      <c r="L485" s="29">
        <v>4</v>
      </c>
      <c r="M485" s="124">
        <f t="shared" si="19"/>
        <v>166</v>
      </c>
      <c r="N485" s="125">
        <f t="shared" si="20"/>
        <v>664</v>
      </c>
      <c r="O485" s="26" t="str">
        <f t="shared" si="21"/>
        <v/>
      </c>
      <c r="P485" s="27">
        <f t="shared" si="22"/>
        <v>4</v>
      </c>
    </row>
    <row r="486" spans="2:16" s="27" customFormat="1" ht="54" x14ac:dyDescent="0.3">
      <c r="B486" s="139" t="s">
        <v>160</v>
      </c>
      <c r="C486" s="25" t="s">
        <v>14</v>
      </c>
      <c r="D486" s="141" t="str">
        <f t="shared" si="23"/>
        <v>Gordon Academic College of Education</v>
      </c>
      <c r="E486" s="141" t="str">
        <f t="shared" si="18"/>
        <v>Israel</v>
      </c>
      <c r="F486" s="139" t="s">
        <v>1147</v>
      </c>
      <c r="G486" s="139" t="s">
        <v>1125</v>
      </c>
      <c r="H486" s="139" t="s">
        <v>208</v>
      </c>
      <c r="I486" s="139" t="s">
        <v>1148</v>
      </c>
      <c r="J486" s="75">
        <v>42826</v>
      </c>
      <c r="K486" s="75">
        <v>43008</v>
      </c>
      <c r="L486" s="29">
        <v>4</v>
      </c>
      <c r="M486" s="124">
        <f t="shared" si="19"/>
        <v>92</v>
      </c>
      <c r="N486" s="125">
        <f t="shared" si="20"/>
        <v>368</v>
      </c>
      <c r="O486" s="26" t="str">
        <f t="shared" si="21"/>
        <v/>
      </c>
      <c r="P486" s="27">
        <f t="shared" si="22"/>
        <v>4</v>
      </c>
    </row>
    <row r="487" spans="2:16" s="27" customFormat="1" ht="54" x14ac:dyDescent="0.3">
      <c r="B487" s="139" t="s">
        <v>162</v>
      </c>
      <c r="C487" s="25" t="s">
        <v>14</v>
      </c>
      <c r="D487" s="141" t="str">
        <f t="shared" si="23"/>
        <v>Gordon Academic College of Education</v>
      </c>
      <c r="E487" s="141" t="str">
        <f t="shared" si="18"/>
        <v>Israel</v>
      </c>
      <c r="F487" s="139" t="s">
        <v>1149</v>
      </c>
      <c r="G487" s="139" t="s">
        <v>1133</v>
      </c>
      <c r="H487" s="139" t="s">
        <v>208</v>
      </c>
      <c r="I487" s="139" t="s">
        <v>1150</v>
      </c>
      <c r="J487" s="75">
        <v>42856</v>
      </c>
      <c r="K487" s="75">
        <v>43008</v>
      </c>
      <c r="L487" s="29">
        <v>4</v>
      </c>
      <c r="M487" s="124">
        <f t="shared" si="19"/>
        <v>92</v>
      </c>
      <c r="N487" s="125">
        <f t="shared" si="20"/>
        <v>368</v>
      </c>
      <c r="O487" s="26" t="str">
        <f t="shared" si="21"/>
        <v/>
      </c>
      <c r="P487" s="27">
        <f t="shared" si="22"/>
        <v>4</v>
      </c>
    </row>
    <row r="488" spans="2:16" s="27" customFormat="1" ht="252" x14ac:dyDescent="0.3">
      <c r="B488" s="139" t="s">
        <v>160</v>
      </c>
      <c r="C488" s="25" t="s">
        <v>14</v>
      </c>
      <c r="D488" s="141" t="str">
        <f t="shared" si="23"/>
        <v>Gordon Academic College of Education</v>
      </c>
      <c r="E488" s="141" t="str">
        <f t="shared" si="18"/>
        <v>Israel</v>
      </c>
      <c r="F488" s="139" t="s">
        <v>1151</v>
      </c>
      <c r="G488" s="139" t="s">
        <v>1114</v>
      </c>
      <c r="H488" s="139" t="s">
        <v>131</v>
      </c>
      <c r="I488" s="139" t="s">
        <v>1152</v>
      </c>
      <c r="J488" s="75">
        <v>42826</v>
      </c>
      <c r="K488" s="75">
        <v>43008</v>
      </c>
      <c r="L488" s="29">
        <v>6</v>
      </c>
      <c r="M488" s="124">
        <f t="shared" si="19"/>
        <v>166</v>
      </c>
      <c r="N488" s="125">
        <f t="shared" si="20"/>
        <v>996</v>
      </c>
      <c r="O488" s="26" t="str">
        <f t="shared" si="21"/>
        <v/>
      </c>
      <c r="P488" s="27">
        <f t="shared" si="22"/>
        <v>6</v>
      </c>
    </row>
    <row r="489" spans="2:16" s="27" customFormat="1" ht="126" x14ac:dyDescent="0.3">
      <c r="B489" s="139" t="s">
        <v>160</v>
      </c>
      <c r="C489" s="25" t="s">
        <v>14</v>
      </c>
      <c r="D489" s="141" t="str">
        <f t="shared" si="23"/>
        <v>Gordon Academic College of Education</v>
      </c>
      <c r="E489" s="141" t="str">
        <f t="shared" si="18"/>
        <v>Israel</v>
      </c>
      <c r="F489" s="139" t="s">
        <v>1153</v>
      </c>
      <c r="G489" s="139" t="s">
        <v>1114</v>
      </c>
      <c r="H489" s="139" t="s">
        <v>130</v>
      </c>
      <c r="I489" s="139" t="s">
        <v>1154</v>
      </c>
      <c r="J489" s="75">
        <v>42826</v>
      </c>
      <c r="K489" s="75">
        <v>43008</v>
      </c>
      <c r="L489" s="29">
        <v>4</v>
      </c>
      <c r="M489" s="124">
        <f t="shared" si="19"/>
        <v>132</v>
      </c>
      <c r="N489" s="125">
        <f t="shared" si="20"/>
        <v>528</v>
      </c>
      <c r="O489" s="26" t="str">
        <f t="shared" si="21"/>
        <v/>
      </c>
      <c r="P489" s="27">
        <f t="shared" si="22"/>
        <v>4</v>
      </c>
    </row>
    <row r="490" spans="2:16" s="27" customFormat="1" ht="288" x14ac:dyDescent="0.3">
      <c r="B490" s="139" t="s">
        <v>160</v>
      </c>
      <c r="C490" s="25" t="s">
        <v>14</v>
      </c>
      <c r="D490" s="141" t="str">
        <f t="shared" si="23"/>
        <v>Gordon Academic College of Education</v>
      </c>
      <c r="E490" s="141" t="str">
        <f t="shared" si="18"/>
        <v>Israel</v>
      </c>
      <c r="F490" s="139" t="s">
        <v>1155</v>
      </c>
      <c r="G490" s="139" t="s">
        <v>1137</v>
      </c>
      <c r="H490" s="139" t="s">
        <v>130</v>
      </c>
      <c r="I490" s="139" t="s">
        <v>1156</v>
      </c>
      <c r="J490" s="75">
        <v>43009</v>
      </c>
      <c r="K490" s="75">
        <v>43100</v>
      </c>
      <c r="L490" s="29">
        <v>7</v>
      </c>
      <c r="M490" s="124">
        <f t="shared" si="19"/>
        <v>132</v>
      </c>
      <c r="N490" s="125">
        <f t="shared" si="20"/>
        <v>924</v>
      </c>
      <c r="O490" s="26" t="str">
        <f t="shared" si="21"/>
        <v/>
      </c>
      <c r="P490" s="27">
        <f t="shared" si="22"/>
        <v>7</v>
      </c>
    </row>
    <row r="491" spans="2:16" s="27" customFormat="1" ht="180" x14ac:dyDescent="0.3">
      <c r="B491" s="139" t="s">
        <v>160</v>
      </c>
      <c r="C491" s="25" t="s">
        <v>14</v>
      </c>
      <c r="D491" s="141" t="str">
        <f t="shared" si="23"/>
        <v>Gordon Academic College of Education</v>
      </c>
      <c r="E491" s="141" t="str">
        <f t="shared" si="18"/>
        <v>Israel</v>
      </c>
      <c r="F491" s="139" t="s">
        <v>1157</v>
      </c>
      <c r="G491" s="139" t="s">
        <v>1137</v>
      </c>
      <c r="H491" s="139" t="s">
        <v>130</v>
      </c>
      <c r="I491" s="139" t="s">
        <v>1158</v>
      </c>
      <c r="J491" s="75">
        <v>43101</v>
      </c>
      <c r="K491" s="75">
        <v>43190</v>
      </c>
      <c r="L491" s="29">
        <v>7</v>
      </c>
      <c r="M491" s="124">
        <f t="shared" si="19"/>
        <v>132</v>
      </c>
      <c r="N491" s="125">
        <f t="shared" si="20"/>
        <v>924</v>
      </c>
      <c r="O491" s="26" t="str">
        <f t="shared" si="21"/>
        <v/>
      </c>
      <c r="P491" s="27">
        <f t="shared" si="22"/>
        <v>7</v>
      </c>
    </row>
    <row r="492" spans="2:16" s="27" customFormat="1" ht="36" x14ac:dyDescent="0.3">
      <c r="B492" s="139" t="s">
        <v>211</v>
      </c>
      <c r="C492" s="25" t="s">
        <v>14</v>
      </c>
      <c r="D492" s="141" t="str">
        <f t="shared" si="23"/>
        <v>Gordon Academic College of Education</v>
      </c>
      <c r="E492" s="141" t="str">
        <f t="shared" si="18"/>
        <v>Israel</v>
      </c>
      <c r="F492" s="139" t="s">
        <v>1159</v>
      </c>
      <c r="G492" s="139" t="s">
        <v>1137</v>
      </c>
      <c r="H492" s="139" t="s">
        <v>130</v>
      </c>
      <c r="I492" s="139" t="s">
        <v>1160</v>
      </c>
      <c r="J492" s="75">
        <v>43101</v>
      </c>
      <c r="K492" s="75">
        <v>43159</v>
      </c>
      <c r="L492" s="29">
        <v>2</v>
      </c>
      <c r="M492" s="124">
        <f t="shared" si="19"/>
        <v>132</v>
      </c>
      <c r="N492" s="125">
        <f t="shared" si="20"/>
        <v>264</v>
      </c>
      <c r="O492" s="26" t="str">
        <f t="shared" si="21"/>
        <v/>
      </c>
      <c r="P492" s="27">
        <f t="shared" si="22"/>
        <v>2</v>
      </c>
    </row>
    <row r="493" spans="2:16" s="197" customFormat="1" ht="72" x14ac:dyDescent="0.3">
      <c r="B493" s="210" t="s">
        <v>210</v>
      </c>
      <c r="C493" s="195" t="s">
        <v>14</v>
      </c>
      <c r="D493" s="212" t="str">
        <f t="shared" ref="D493:D503" si="95">IFERROR(IF(VLOOKUP(C493,PartnerN°Ref,2,FALSE)=0,"",VLOOKUP(C493,PartnerN°Ref,2,FALSE)),"")</f>
        <v>Gordon Academic College of Education</v>
      </c>
      <c r="E493" s="212" t="str">
        <f t="shared" ref="E493:E503" si="96">IFERROR(IF(VLOOKUP(C493,PartnerN°Ref,3,FALSE)=0,"",VLOOKUP(C493,PartnerN°Ref,3,FALSE)),"")</f>
        <v>Israel</v>
      </c>
      <c r="F493" s="210" t="s">
        <v>1159</v>
      </c>
      <c r="G493" s="210" t="s">
        <v>1137</v>
      </c>
      <c r="H493" s="210" t="s">
        <v>130</v>
      </c>
      <c r="I493" s="210" t="s">
        <v>1867</v>
      </c>
      <c r="J493" s="202">
        <v>43191</v>
      </c>
      <c r="K493" s="202">
        <v>43220</v>
      </c>
      <c r="L493" s="198">
        <v>1</v>
      </c>
      <c r="M493" s="208">
        <f t="shared" ref="M493:M503" si="97">IF(O493="Error",0,IFERROR(INDEX(Rates,MATCH(E493,CountryALL,0),MATCH(H493,Category,0)),0))</f>
        <v>132</v>
      </c>
      <c r="N493" s="125">
        <f t="shared" ref="N493:N503" si="98">IF(O493="Error",0,IF(L493&gt;((K493-J493)+1),((K493-J493)+1)*M493,L493*M493))</f>
        <v>132</v>
      </c>
      <c r="O493" s="196" t="str">
        <f t="shared" ref="O493:O503" si="99">IF(OR(COUNTBLANK(B493:L493)&gt;0,COUNTIF(WorkPackage,B493)=0,COUNTIF(PartnerN°,C493)=0,COUNTIF(CountryALL,E493)=0,COUNTIF(StaffCat,H493)=0,(K493-J493)&lt;0,ISNUMBER(L493)=FALSE,IF(ISNUMBER(L493)=TRUE,L493=INT(L493*1)/1=FALSE)),"Error","")</f>
        <v/>
      </c>
      <c r="P493" s="197">
        <f t="shared" ref="P493:P503" si="100">IF(L493&gt;(K493-J493)+1,(K493-J493)+1,L493)</f>
        <v>1</v>
      </c>
    </row>
    <row r="494" spans="2:16" s="197" customFormat="1" ht="270" x14ac:dyDescent="0.3">
      <c r="B494" s="210" t="s">
        <v>160</v>
      </c>
      <c r="C494" s="195" t="s">
        <v>14</v>
      </c>
      <c r="D494" s="212" t="str">
        <f t="shared" si="95"/>
        <v>Gordon Academic College of Education</v>
      </c>
      <c r="E494" s="212" t="str">
        <f t="shared" si="96"/>
        <v>Israel</v>
      </c>
      <c r="F494" s="210" t="s">
        <v>1159</v>
      </c>
      <c r="G494" s="210" t="s">
        <v>1137</v>
      </c>
      <c r="H494" s="210" t="s">
        <v>130</v>
      </c>
      <c r="I494" s="210" t="s">
        <v>1868</v>
      </c>
      <c r="J494" s="202">
        <v>43221</v>
      </c>
      <c r="K494" s="202">
        <v>43312</v>
      </c>
      <c r="L494" s="198">
        <v>5</v>
      </c>
      <c r="M494" s="208">
        <f t="shared" si="97"/>
        <v>132</v>
      </c>
      <c r="N494" s="125">
        <f t="shared" si="98"/>
        <v>660</v>
      </c>
      <c r="O494" s="196" t="str">
        <f t="shared" si="99"/>
        <v/>
      </c>
      <c r="P494" s="197">
        <f t="shared" si="100"/>
        <v>5</v>
      </c>
    </row>
    <row r="495" spans="2:16" s="197" customFormat="1" ht="270" x14ac:dyDescent="0.3">
      <c r="B495" s="210" t="s">
        <v>160</v>
      </c>
      <c r="C495" s="195" t="s">
        <v>14</v>
      </c>
      <c r="D495" s="212" t="str">
        <f t="shared" si="95"/>
        <v>Gordon Academic College of Education</v>
      </c>
      <c r="E495" s="212" t="str">
        <f t="shared" si="96"/>
        <v>Israel</v>
      </c>
      <c r="F495" s="210" t="s">
        <v>1168</v>
      </c>
      <c r="G495" s="210" t="s">
        <v>1137</v>
      </c>
      <c r="H495" s="210" t="s">
        <v>130</v>
      </c>
      <c r="I495" s="210" t="s">
        <v>1869</v>
      </c>
      <c r="J495" s="202">
        <v>43374</v>
      </c>
      <c r="K495" s="202">
        <v>43496</v>
      </c>
      <c r="L495" s="198">
        <v>7</v>
      </c>
      <c r="M495" s="208">
        <f t="shared" si="97"/>
        <v>132</v>
      </c>
      <c r="N495" s="125">
        <f t="shared" si="98"/>
        <v>924</v>
      </c>
      <c r="O495" s="196" t="str">
        <f t="shared" si="99"/>
        <v/>
      </c>
      <c r="P495" s="197">
        <f t="shared" si="100"/>
        <v>7</v>
      </c>
    </row>
    <row r="496" spans="2:16" s="197" customFormat="1" ht="126" x14ac:dyDescent="0.3">
      <c r="B496" s="210" t="s">
        <v>160</v>
      </c>
      <c r="C496" s="195" t="s">
        <v>14</v>
      </c>
      <c r="D496" s="212" t="str">
        <f t="shared" si="95"/>
        <v>Gordon Academic College of Education</v>
      </c>
      <c r="E496" s="212" t="str">
        <f t="shared" si="96"/>
        <v>Israel</v>
      </c>
      <c r="F496" s="210" t="s">
        <v>1170</v>
      </c>
      <c r="G496" s="210" t="s">
        <v>1137</v>
      </c>
      <c r="H496" s="210" t="s">
        <v>130</v>
      </c>
      <c r="I496" s="210" t="s">
        <v>1870</v>
      </c>
      <c r="J496" s="202">
        <v>43497</v>
      </c>
      <c r="K496" s="202">
        <v>43555</v>
      </c>
      <c r="L496" s="198">
        <v>4</v>
      </c>
      <c r="M496" s="208">
        <f t="shared" si="97"/>
        <v>132</v>
      </c>
      <c r="N496" s="125">
        <f t="shared" si="98"/>
        <v>528</v>
      </c>
      <c r="O496" s="196" t="str">
        <f t="shared" si="99"/>
        <v/>
      </c>
      <c r="P496" s="197">
        <f t="shared" si="100"/>
        <v>4</v>
      </c>
    </row>
    <row r="497" spans="2:16" s="197" customFormat="1" ht="126" x14ac:dyDescent="0.3">
      <c r="B497" s="223" t="s">
        <v>211</v>
      </c>
      <c r="C497" s="219" t="s">
        <v>14</v>
      </c>
      <c r="D497" s="212" t="str">
        <f t="shared" si="95"/>
        <v>Gordon Academic College of Education</v>
      </c>
      <c r="E497" s="212" t="str">
        <f t="shared" si="96"/>
        <v>Israel</v>
      </c>
      <c r="F497" s="223" t="s">
        <v>1170</v>
      </c>
      <c r="G497" s="223" t="s">
        <v>1137</v>
      </c>
      <c r="H497" s="223" t="s">
        <v>130</v>
      </c>
      <c r="I497" s="223" t="s">
        <v>1870</v>
      </c>
      <c r="J497" s="222">
        <v>43497</v>
      </c>
      <c r="K497" s="222">
        <v>43555</v>
      </c>
      <c r="L497" s="221">
        <v>1</v>
      </c>
      <c r="M497" s="208">
        <f t="shared" si="97"/>
        <v>132</v>
      </c>
      <c r="N497" s="125">
        <f t="shared" si="98"/>
        <v>132</v>
      </c>
      <c r="O497" s="196" t="str">
        <f t="shared" si="99"/>
        <v/>
      </c>
      <c r="P497" s="197">
        <f t="shared" si="100"/>
        <v>1</v>
      </c>
    </row>
    <row r="498" spans="2:16" s="197" customFormat="1" ht="234" x14ac:dyDescent="0.3">
      <c r="B498" s="210" t="s">
        <v>211</v>
      </c>
      <c r="C498" s="195" t="s">
        <v>14</v>
      </c>
      <c r="D498" s="212" t="str">
        <f t="shared" si="95"/>
        <v>Gordon Academic College of Education</v>
      </c>
      <c r="E498" s="212" t="str">
        <f t="shared" si="96"/>
        <v>Israel</v>
      </c>
      <c r="F498" s="210" t="s">
        <v>1171</v>
      </c>
      <c r="G498" s="210" t="s">
        <v>1137</v>
      </c>
      <c r="H498" s="210" t="s">
        <v>130</v>
      </c>
      <c r="I498" s="210" t="s">
        <v>1871</v>
      </c>
      <c r="J498" s="202">
        <v>43556</v>
      </c>
      <c r="K498" s="202">
        <v>43738</v>
      </c>
      <c r="L498" s="198">
        <v>13</v>
      </c>
      <c r="M498" s="208">
        <f t="shared" si="97"/>
        <v>132</v>
      </c>
      <c r="N498" s="125">
        <f t="shared" si="98"/>
        <v>1716</v>
      </c>
      <c r="O498" s="196" t="str">
        <f t="shared" si="99"/>
        <v/>
      </c>
      <c r="P498" s="197">
        <f t="shared" si="100"/>
        <v>13</v>
      </c>
    </row>
    <row r="499" spans="2:16" s="197" customFormat="1" x14ac:dyDescent="0.3">
      <c r="B499" s="210" t="s">
        <v>162</v>
      </c>
      <c r="C499" s="195" t="s">
        <v>14</v>
      </c>
      <c r="D499" s="212" t="str">
        <f t="shared" si="95"/>
        <v>Gordon Academic College of Education</v>
      </c>
      <c r="E499" s="212" t="str">
        <f t="shared" si="96"/>
        <v>Israel</v>
      </c>
      <c r="F499" s="210" t="s">
        <v>1172</v>
      </c>
      <c r="G499" s="210" t="s">
        <v>1122</v>
      </c>
      <c r="H499" s="210" t="s">
        <v>131</v>
      </c>
      <c r="I499" s="210" t="s">
        <v>1872</v>
      </c>
      <c r="J499" s="202">
        <v>43709</v>
      </c>
      <c r="K499" s="202">
        <v>43752</v>
      </c>
      <c r="L499" s="198">
        <v>4</v>
      </c>
      <c r="M499" s="208">
        <f t="shared" si="97"/>
        <v>166</v>
      </c>
      <c r="N499" s="125">
        <f t="shared" si="98"/>
        <v>664</v>
      </c>
      <c r="O499" s="196" t="str">
        <f t="shared" si="99"/>
        <v/>
      </c>
      <c r="P499" s="197">
        <f t="shared" si="100"/>
        <v>4</v>
      </c>
    </row>
    <row r="500" spans="2:16" s="197" customFormat="1" ht="36" x14ac:dyDescent="0.3">
      <c r="B500" s="210" t="s">
        <v>162</v>
      </c>
      <c r="C500" s="195" t="s">
        <v>14</v>
      </c>
      <c r="D500" s="212" t="str">
        <f t="shared" si="95"/>
        <v>Gordon Academic College of Education</v>
      </c>
      <c r="E500" s="212" t="str">
        <f t="shared" si="96"/>
        <v>Israel</v>
      </c>
      <c r="F500" s="210" t="s">
        <v>1173</v>
      </c>
      <c r="G500" s="210" t="s">
        <v>1133</v>
      </c>
      <c r="H500" s="210" t="s">
        <v>208</v>
      </c>
      <c r="I500" s="210" t="s">
        <v>1873</v>
      </c>
      <c r="J500" s="202">
        <v>43709</v>
      </c>
      <c r="K500" s="202">
        <v>43752</v>
      </c>
      <c r="L500" s="198">
        <v>2</v>
      </c>
      <c r="M500" s="208">
        <f t="shared" si="97"/>
        <v>92</v>
      </c>
      <c r="N500" s="125">
        <f t="shared" si="98"/>
        <v>184</v>
      </c>
      <c r="O500" s="196" t="str">
        <f t="shared" si="99"/>
        <v/>
      </c>
      <c r="P500" s="197">
        <f t="shared" si="100"/>
        <v>2</v>
      </c>
    </row>
    <row r="501" spans="2:16" s="197" customFormat="1" x14ac:dyDescent="0.3">
      <c r="B501" s="210" t="s">
        <v>211</v>
      </c>
      <c r="C501" s="195" t="s">
        <v>14</v>
      </c>
      <c r="D501" s="212" t="str">
        <f t="shared" si="95"/>
        <v>Gordon Academic College of Education</v>
      </c>
      <c r="E501" s="212" t="str">
        <f t="shared" si="96"/>
        <v>Israel</v>
      </c>
      <c r="F501" s="210" t="s">
        <v>1175</v>
      </c>
      <c r="G501" s="210" t="s">
        <v>1874</v>
      </c>
      <c r="H501" s="210" t="s">
        <v>208</v>
      </c>
      <c r="I501" s="210" t="s">
        <v>1875</v>
      </c>
      <c r="J501" s="202">
        <v>43709</v>
      </c>
      <c r="K501" s="202">
        <v>43752</v>
      </c>
      <c r="L501" s="198">
        <v>2</v>
      </c>
      <c r="M501" s="208">
        <f t="shared" si="97"/>
        <v>92</v>
      </c>
      <c r="N501" s="125">
        <f t="shared" si="98"/>
        <v>184</v>
      </c>
      <c r="O501" s="196" t="str">
        <f t="shared" si="99"/>
        <v/>
      </c>
      <c r="P501" s="197">
        <f t="shared" si="100"/>
        <v>2</v>
      </c>
    </row>
    <row r="502" spans="2:16" s="197" customFormat="1" ht="36" x14ac:dyDescent="0.3">
      <c r="B502" s="210" t="s">
        <v>211</v>
      </c>
      <c r="C502" s="195" t="s">
        <v>14</v>
      </c>
      <c r="D502" s="212" t="str">
        <f t="shared" si="95"/>
        <v>Gordon Academic College of Education</v>
      </c>
      <c r="E502" s="212" t="str">
        <f t="shared" si="96"/>
        <v>Israel</v>
      </c>
      <c r="F502" s="210" t="s">
        <v>1177</v>
      </c>
      <c r="G502" s="210" t="s">
        <v>1137</v>
      </c>
      <c r="H502" s="210" t="s">
        <v>130</v>
      </c>
      <c r="I502" s="210" t="s">
        <v>1876</v>
      </c>
      <c r="J502" s="202">
        <v>43739</v>
      </c>
      <c r="K502" s="202">
        <v>43752</v>
      </c>
      <c r="L502" s="198">
        <v>4</v>
      </c>
      <c r="M502" s="208">
        <f t="shared" si="97"/>
        <v>132</v>
      </c>
      <c r="N502" s="125">
        <f t="shared" si="98"/>
        <v>528</v>
      </c>
      <c r="O502" s="196" t="str">
        <f t="shared" si="99"/>
        <v/>
      </c>
      <c r="P502" s="197">
        <f t="shared" si="100"/>
        <v>4</v>
      </c>
    </row>
    <row r="503" spans="2:16" s="197" customFormat="1" ht="36" x14ac:dyDescent="0.3">
      <c r="B503" s="210" t="s">
        <v>211</v>
      </c>
      <c r="C503" s="195" t="s">
        <v>14</v>
      </c>
      <c r="D503" s="212" t="str">
        <f t="shared" si="95"/>
        <v>Gordon Academic College of Education</v>
      </c>
      <c r="E503" s="212" t="str">
        <f t="shared" si="96"/>
        <v>Israel</v>
      </c>
      <c r="F503" s="210" t="s">
        <v>1178</v>
      </c>
      <c r="G503" s="210" t="s">
        <v>1877</v>
      </c>
      <c r="H503" s="210" t="s">
        <v>131</v>
      </c>
      <c r="I503" s="210" t="s">
        <v>1878</v>
      </c>
      <c r="J503" s="202">
        <v>43709</v>
      </c>
      <c r="K503" s="202">
        <v>43738</v>
      </c>
      <c r="L503" s="198">
        <v>3</v>
      </c>
      <c r="M503" s="208">
        <f t="shared" si="97"/>
        <v>166</v>
      </c>
      <c r="N503" s="125">
        <f t="shared" si="98"/>
        <v>498</v>
      </c>
      <c r="O503" s="196" t="str">
        <f t="shared" si="99"/>
        <v/>
      </c>
      <c r="P503" s="197">
        <f t="shared" si="100"/>
        <v>3</v>
      </c>
    </row>
    <row r="504" spans="2:16" s="27" customFormat="1" ht="36" x14ac:dyDescent="0.3">
      <c r="B504" s="189" t="s">
        <v>161</v>
      </c>
      <c r="C504" s="190" t="s">
        <v>15</v>
      </c>
      <c r="D504" s="141" t="str">
        <f t="shared" si="23"/>
        <v>The College of Sakhnin</v>
      </c>
      <c r="E504" s="141" t="str">
        <f t="shared" si="18"/>
        <v>Israel</v>
      </c>
      <c r="F504" s="189" t="s">
        <v>1374</v>
      </c>
      <c r="G504" s="189" t="s">
        <v>1187</v>
      </c>
      <c r="H504" s="189" t="s">
        <v>131</v>
      </c>
      <c r="I504" s="189" t="s">
        <v>1375</v>
      </c>
      <c r="J504" s="75">
        <v>42658</v>
      </c>
      <c r="K504" s="75">
        <v>43189</v>
      </c>
      <c r="L504" s="29">
        <v>3</v>
      </c>
      <c r="M504" s="124">
        <f t="shared" si="19"/>
        <v>166</v>
      </c>
      <c r="N504" s="125">
        <f t="shared" si="20"/>
        <v>498</v>
      </c>
      <c r="O504" s="26" t="str">
        <f t="shared" si="21"/>
        <v/>
      </c>
      <c r="P504" s="27">
        <f t="shared" si="22"/>
        <v>3</v>
      </c>
    </row>
    <row r="505" spans="2:16" s="27" customFormat="1" ht="36" x14ac:dyDescent="0.3">
      <c r="B505" s="189" t="s">
        <v>160</v>
      </c>
      <c r="C505" s="190" t="s">
        <v>15</v>
      </c>
      <c r="D505" s="141" t="str">
        <f t="shared" si="23"/>
        <v>The College of Sakhnin</v>
      </c>
      <c r="E505" s="141" t="str">
        <f t="shared" si="18"/>
        <v>Israel</v>
      </c>
      <c r="F505" s="189" t="s">
        <v>1374</v>
      </c>
      <c r="G505" s="189" t="s">
        <v>1187</v>
      </c>
      <c r="H505" s="189" t="s">
        <v>131</v>
      </c>
      <c r="I505" s="189" t="s">
        <v>1376</v>
      </c>
      <c r="J505" s="75">
        <v>42658</v>
      </c>
      <c r="K505" s="75">
        <v>43189</v>
      </c>
      <c r="L505" s="29">
        <v>6</v>
      </c>
      <c r="M505" s="124">
        <f t="shared" si="19"/>
        <v>166</v>
      </c>
      <c r="N505" s="125">
        <f t="shared" si="20"/>
        <v>996</v>
      </c>
      <c r="O505" s="26" t="str">
        <f t="shared" si="21"/>
        <v/>
      </c>
      <c r="P505" s="27">
        <f t="shared" si="22"/>
        <v>6</v>
      </c>
    </row>
    <row r="506" spans="2:16" s="27" customFormat="1" x14ac:dyDescent="0.3">
      <c r="B506" s="189" t="s">
        <v>210</v>
      </c>
      <c r="C506" s="190" t="s">
        <v>15</v>
      </c>
      <c r="D506" s="141" t="str">
        <f t="shared" si="23"/>
        <v>The College of Sakhnin</v>
      </c>
      <c r="E506" s="141" t="str">
        <f t="shared" si="18"/>
        <v>Israel</v>
      </c>
      <c r="F506" s="189" t="s">
        <v>1374</v>
      </c>
      <c r="G506" s="189" t="s">
        <v>1187</v>
      </c>
      <c r="H506" s="189" t="s">
        <v>131</v>
      </c>
      <c r="I506" s="189" t="s">
        <v>1377</v>
      </c>
      <c r="J506" s="75">
        <v>42658</v>
      </c>
      <c r="K506" s="75">
        <v>43189</v>
      </c>
      <c r="L506" s="29">
        <v>2</v>
      </c>
      <c r="M506" s="124">
        <f t="shared" si="19"/>
        <v>166</v>
      </c>
      <c r="N506" s="125">
        <f t="shared" si="20"/>
        <v>332</v>
      </c>
      <c r="O506" s="26" t="str">
        <f t="shared" si="21"/>
        <v/>
      </c>
      <c r="P506" s="27">
        <f t="shared" si="22"/>
        <v>2</v>
      </c>
    </row>
    <row r="507" spans="2:16" s="27" customFormat="1" x14ac:dyDescent="0.3">
      <c r="B507" s="189" t="s">
        <v>211</v>
      </c>
      <c r="C507" s="190" t="s">
        <v>15</v>
      </c>
      <c r="D507" s="141" t="str">
        <f t="shared" si="23"/>
        <v>The College of Sakhnin</v>
      </c>
      <c r="E507" s="141" t="str">
        <f t="shared" si="18"/>
        <v>Israel</v>
      </c>
      <c r="F507" s="189" t="s">
        <v>1374</v>
      </c>
      <c r="G507" s="189" t="s">
        <v>1187</v>
      </c>
      <c r="H507" s="189" t="s">
        <v>131</v>
      </c>
      <c r="I507" s="189" t="s">
        <v>1378</v>
      </c>
      <c r="J507" s="75">
        <v>42658</v>
      </c>
      <c r="K507" s="75">
        <v>43189</v>
      </c>
      <c r="L507" s="29">
        <v>2</v>
      </c>
      <c r="M507" s="124">
        <f t="shared" si="19"/>
        <v>166</v>
      </c>
      <c r="N507" s="125">
        <f t="shared" si="20"/>
        <v>332</v>
      </c>
      <c r="O507" s="26" t="str">
        <f t="shared" si="21"/>
        <v/>
      </c>
      <c r="P507" s="27">
        <f t="shared" si="22"/>
        <v>2</v>
      </c>
    </row>
    <row r="508" spans="2:16" s="27" customFormat="1" x14ac:dyDescent="0.3">
      <c r="B508" s="189" t="s">
        <v>162</v>
      </c>
      <c r="C508" s="190" t="s">
        <v>15</v>
      </c>
      <c r="D508" s="141" t="str">
        <f t="shared" si="23"/>
        <v>The College of Sakhnin</v>
      </c>
      <c r="E508" s="141" t="str">
        <f t="shared" si="18"/>
        <v>Israel</v>
      </c>
      <c r="F508" s="189" t="s">
        <v>1374</v>
      </c>
      <c r="G508" s="189" t="s">
        <v>1187</v>
      </c>
      <c r="H508" s="189" t="s">
        <v>131</v>
      </c>
      <c r="I508" s="189" t="s">
        <v>1379</v>
      </c>
      <c r="J508" s="75">
        <v>42658</v>
      </c>
      <c r="K508" s="75">
        <v>43189</v>
      </c>
      <c r="L508" s="29">
        <v>1</v>
      </c>
      <c r="M508" s="124">
        <f t="shared" si="19"/>
        <v>166</v>
      </c>
      <c r="N508" s="125">
        <f t="shared" si="20"/>
        <v>166</v>
      </c>
      <c r="O508" s="26" t="str">
        <f t="shared" si="21"/>
        <v/>
      </c>
      <c r="P508" s="27">
        <f t="shared" si="22"/>
        <v>1</v>
      </c>
    </row>
    <row r="509" spans="2:16" s="27" customFormat="1" ht="36" x14ac:dyDescent="0.3">
      <c r="B509" s="189" t="s">
        <v>160</v>
      </c>
      <c r="C509" s="190" t="s">
        <v>15</v>
      </c>
      <c r="D509" s="141" t="str">
        <f t="shared" si="23"/>
        <v>The College of Sakhnin</v>
      </c>
      <c r="E509" s="141" t="str">
        <f t="shared" ref="E509:E512" si="101">IFERROR(IF(VLOOKUP(C509,PartnerN°Ref,3,FALSE)=0,"",VLOOKUP(C509,PartnerN°Ref,3,FALSE)),"")</f>
        <v>Israel</v>
      </c>
      <c r="F509" s="189" t="s">
        <v>1380</v>
      </c>
      <c r="G509" s="189" t="s">
        <v>1187</v>
      </c>
      <c r="H509" s="189" t="s">
        <v>130</v>
      </c>
      <c r="I509" s="189" t="s">
        <v>1381</v>
      </c>
      <c r="J509" s="75">
        <v>42658</v>
      </c>
      <c r="K509" s="75">
        <v>43189</v>
      </c>
      <c r="L509" s="29">
        <v>26</v>
      </c>
      <c r="M509" s="124">
        <f t="shared" ref="M509:M512" si="102">IF(O509="Error",0,IFERROR(INDEX(Rates,MATCH(E509,CountryALL,0),MATCH(H509,Category,0)),0))</f>
        <v>132</v>
      </c>
      <c r="N509" s="125">
        <f t="shared" ref="N509:N512" si="103">IF(O509="Error",0,IF(L509&gt;((K509-J509)+1),((K509-J509)+1)*M509,L509*M509))</f>
        <v>3432</v>
      </c>
      <c r="O509" s="26" t="str">
        <f t="shared" ref="O509:O512" si="104">IF(OR(COUNTBLANK(B509:L509)&gt;0,COUNTIF(WorkPackage,B509)=0,COUNTIF(PartnerN°,C509)=0,COUNTIF(CountryALL,E509)=0,COUNTIF(StaffCat,H509)=0,(K509-J509)&lt;0,ISNUMBER(L509)=FALSE,IF(ISNUMBER(L509)=TRUE,L509=INT(L509*1)/1=FALSE)),"Error","")</f>
        <v/>
      </c>
      <c r="P509" s="27">
        <f t="shared" ref="P509:P512" si="105">IF(L509&gt;(K509-J509)+1,(K509-J509)+1,L509)</f>
        <v>26</v>
      </c>
    </row>
    <row r="510" spans="2:16" s="27" customFormat="1" ht="36" x14ac:dyDescent="0.3">
      <c r="B510" s="189" t="s">
        <v>161</v>
      </c>
      <c r="C510" s="190" t="s">
        <v>15</v>
      </c>
      <c r="D510" s="141" t="str">
        <f t="shared" ref="D510:D512" si="106">IFERROR(IF(VLOOKUP(C510,PartnerN°Ref,2,FALSE)=0,"",VLOOKUP(C510,PartnerN°Ref,2,FALSE)),"")</f>
        <v>The College of Sakhnin</v>
      </c>
      <c r="E510" s="141" t="str">
        <f t="shared" si="101"/>
        <v>Israel</v>
      </c>
      <c r="F510" s="189" t="s">
        <v>1380</v>
      </c>
      <c r="G510" s="189" t="s">
        <v>1187</v>
      </c>
      <c r="H510" s="189" t="s">
        <v>130</v>
      </c>
      <c r="I510" s="189" t="s">
        <v>1382</v>
      </c>
      <c r="J510" s="75">
        <v>42658</v>
      </c>
      <c r="K510" s="75">
        <v>43189</v>
      </c>
      <c r="L510" s="29">
        <v>6</v>
      </c>
      <c r="M510" s="124">
        <f t="shared" si="102"/>
        <v>132</v>
      </c>
      <c r="N510" s="125">
        <f t="shared" si="103"/>
        <v>792</v>
      </c>
      <c r="O510" s="26" t="str">
        <f t="shared" si="104"/>
        <v/>
      </c>
      <c r="P510" s="27">
        <f t="shared" si="105"/>
        <v>6</v>
      </c>
    </row>
    <row r="511" spans="2:16" s="27" customFormat="1" ht="36" x14ac:dyDescent="0.3">
      <c r="B511" s="189" t="s">
        <v>210</v>
      </c>
      <c r="C511" s="190" t="s">
        <v>15</v>
      </c>
      <c r="D511" s="141" t="str">
        <f t="shared" si="106"/>
        <v>The College of Sakhnin</v>
      </c>
      <c r="E511" s="141" t="str">
        <f t="shared" si="101"/>
        <v>Israel</v>
      </c>
      <c r="F511" s="189" t="s">
        <v>1380</v>
      </c>
      <c r="G511" s="189" t="s">
        <v>1187</v>
      </c>
      <c r="H511" s="189" t="s">
        <v>130</v>
      </c>
      <c r="I511" s="189" t="s">
        <v>1383</v>
      </c>
      <c r="J511" s="75">
        <v>42658</v>
      </c>
      <c r="K511" s="75">
        <v>43189</v>
      </c>
      <c r="L511" s="29">
        <v>6</v>
      </c>
      <c r="M511" s="124">
        <f t="shared" si="102"/>
        <v>132</v>
      </c>
      <c r="N511" s="125">
        <f t="shared" si="103"/>
        <v>792</v>
      </c>
      <c r="O511" s="26" t="str">
        <f t="shared" si="104"/>
        <v/>
      </c>
      <c r="P511" s="27">
        <f t="shared" si="105"/>
        <v>6</v>
      </c>
    </row>
    <row r="512" spans="2:16" s="27" customFormat="1" x14ac:dyDescent="0.3">
      <c r="B512" s="189" t="s">
        <v>211</v>
      </c>
      <c r="C512" s="190" t="s">
        <v>15</v>
      </c>
      <c r="D512" s="141" t="str">
        <f t="shared" si="106"/>
        <v>The College of Sakhnin</v>
      </c>
      <c r="E512" s="141" t="str">
        <f t="shared" si="101"/>
        <v>Israel</v>
      </c>
      <c r="F512" s="189" t="s">
        <v>1380</v>
      </c>
      <c r="G512" s="189" t="s">
        <v>1187</v>
      </c>
      <c r="H512" s="189" t="s">
        <v>130</v>
      </c>
      <c r="I512" s="189" t="s">
        <v>1378</v>
      </c>
      <c r="J512" s="75">
        <v>42658</v>
      </c>
      <c r="K512" s="75">
        <v>43189</v>
      </c>
      <c r="L512" s="29">
        <v>4</v>
      </c>
      <c r="M512" s="124">
        <f t="shared" si="102"/>
        <v>132</v>
      </c>
      <c r="N512" s="125">
        <f t="shared" si="103"/>
        <v>528</v>
      </c>
      <c r="O512" s="26" t="str">
        <f t="shared" si="104"/>
        <v/>
      </c>
      <c r="P512" s="27">
        <f t="shared" si="105"/>
        <v>4</v>
      </c>
    </row>
    <row r="513" spans="2:16" s="27" customFormat="1" ht="36" x14ac:dyDescent="0.3">
      <c r="B513" s="189" t="s">
        <v>160</v>
      </c>
      <c r="C513" s="190" t="s">
        <v>15</v>
      </c>
      <c r="D513" s="141" t="str">
        <f t="shared" si="23"/>
        <v>The College of Sakhnin</v>
      </c>
      <c r="E513" s="141" t="str">
        <f t="shared" si="18"/>
        <v>Israel</v>
      </c>
      <c r="F513" s="189" t="s">
        <v>1384</v>
      </c>
      <c r="G513" s="189" t="s">
        <v>1187</v>
      </c>
      <c r="H513" s="189" t="s">
        <v>208</v>
      </c>
      <c r="I513" s="189" t="s">
        <v>1385</v>
      </c>
      <c r="J513" s="75">
        <v>42658</v>
      </c>
      <c r="K513" s="75">
        <v>43189</v>
      </c>
      <c r="L513" s="29">
        <v>5</v>
      </c>
      <c r="M513" s="124">
        <f t="shared" si="19"/>
        <v>92</v>
      </c>
      <c r="N513" s="125">
        <f t="shared" si="20"/>
        <v>460</v>
      </c>
      <c r="O513" s="26" t="str">
        <f t="shared" si="21"/>
        <v/>
      </c>
      <c r="P513" s="27">
        <f t="shared" si="22"/>
        <v>5</v>
      </c>
    </row>
    <row r="514" spans="2:16" s="27" customFormat="1" x14ac:dyDescent="0.3">
      <c r="B514" s="189" t="s">
        <v>160</v>
      </c>
      <c r="C514" s="190" t="s">
        <v>15</v>
      </c>
      <c r="D514" s="141" t="str">
        <f t="shared" si="23"/>
        <v>The College of Sakhnin</v>
      </c>
      <c r="E514" s="141" t="str">
        <f t="shared" si="18"/>
        <v>Israel</v>
      </c>
      <c r="F514" s="189" t="s">
        <v>1386</v>
      </c>
      <c r="G514" s="189" t="s">
        <v>1188</v>
      </c>
      <c r="H514" s="189" t="s">
        <v>130</v>
      </c>
      <c r="I514" s="189" t="s">
        <v>1387</v>
      </c>
      <c r="J514" s="75">
        <v>42901</v>
      </c>
      <c r="K514" s="75">
        <v>43189</v>
      </c>
      <c r="L514" s="29">
        <v>3</v>
      </c>
      <c r="M514" s="124">
        <f t="shared" si="19"/>
        <v>132</v>
      </c>
      <c r="N514" s="125">
        <f t="shared" si="20"/>
        <v>396</v>
      </c>
      <c r="O514" s="26" t="str">
        <f t="shared" si="21"/>
        <v/>
      </c>
      <c r="P514" s="27">
        <f t="shared" si="22"/>
        <v>3</v>
      </c>
    </row>
    <row r="515" spans="2:16" s="27" customFormat="1" x14ac:dyDescent="0.3">
      <c r="B515" s="189" t="s">
        <v>161</v>
      </c>
      <c r="C515" s="190" t="s">
        <v>15</v>
      </c>
      <c r="D515" s="141" t="str">
        <f t="shared" si="23"/>
        <v>The College of Sakhnin</v>
      </c>
      <c r="E515" s="141" t="str">
        <f t="shared" si="18"/>
        <v>Israel</v>
      </c>
      <c r="F515" s="189" t="s">
        <v>1386</v>
      </c>
      <c r="G515" s="189" t="s">
        <v>1188</v>
      </c>
      <c r="H515" s="189" t="s">
        <v>130</v>
      </c>
      <c r="I515" s="189" t="s">
        <v>1388</v>
      </c>
      <c r="J515" s="75">
        <v>42901</v>
      </c>
      <c r="K515" s="75">
        <v>43189</v>
      </c>
      <c r="L515" s="29">
        <v>2</v>
      </c>
      <c r="M515" s="124">
        <f t="shared" si="19"/>
        <v>132</v>
      </c>
      <c r="N515" s="125">
        <f t="shared" si="20"/>
        <v>264</v>
      </c>
      <c r="O515" s="26" t="str">
        <f t="shared" si="21"/>
        <v/>
      </c>
      <c r="P515" s="27">
        <f t="shared" si="22"/>
        <v>2</v>
      </c>
    </row>
    <row r="516" spans="2:16" s="197" customFormat="1" ht="36" x14ac:dyDescent="0.3">
      <c r="B516" s="217" t="s">
        <v>161</v>
      </c>
      <c r="C516" s="195" t="s">
        <v>15</v>
      </c>
      <c r="D516" s="212" t="str">
        <f t="shared" ref="D516:D527" si="107">IFERROR(IF(VLOOKUP(C516,PartnerN°Ref,2,FALSE)=0,"",VLOOKUP(C516,PartnerN°Ref,2,FALSE)),"")</f>
        <v>The College of Sakhnin</v>
      </c>
      <c r="E516" s="212" t="str">
        <f t="shared" ref="E516:E527" si="108">IFERROR(IF(VLOOKUP(C516,PartnerN°Ref,3,FALSE)=0,"",VLOOKUP(C516,PartnerN°Ref,3,FALSE)),"")</f>
        <v>Israel</v>
      </c>
      <c r="F516" s="217" t="s">
        <v>1909</v>
      </c>
      <c r="G516" s="217" t="s">
        <v>1187</v>
      </c>
      <c r="H516" s="217" t="s">
        <v>131</v>
      </c>
      <c r="I516" s="217" t="s">
        <v>1375</v>
      </c>
      <c r="J516" s="202">
        <v>43205</v>
      </c>
      <c r="K516" s="202">
        <v>43738</v>
      </c>
      <c r="L516" s="198">
        <v>7</v>
      </c>
      <c r="M516" s="208">
        <f t="shared" ref="M516:M527" si="109">IF(O516="Error",0,IFERROR(INDEX(Rates,MATCH(E516,CountryALL,0),MATCH(H516,Category,0)),0))</f>
        <v>166</v>
      </c>
      <c r="N516" s="125">
        <f t="shared" ref="N516:N527" si="110">IF(O516="Error",0,IF(L516&gt;((K516-J516)+1),((K516-J516)+1)*M516,L516*M516))</f>
        <v>1162</v>
      </c>
      <c r="O516" s="196" t="str">
        <f t="shared" ref="O516:O527" si="111">IF(OR(COUNTBLANK(B516:L516)&gt;0,COUNTIF(WorkPackage,B516)=0,COUNTIF(PartnerN°,C516)=0,COUNTIF(CountryALL,E516)=0,COUNTIF(StaffCat,H516)=0,(K516-J516)&lt;0,ISNUMBER(L516)=FALSE,IF(ISNUMBER(L516)=TRUE,L516=INT(L516*1)/1=FALSE)),"Error","")</f>
        <v/>
      </c>
      <c r="P516" s="197">
        <f t="shared" ref="P516:P527" si="112">IF(L516&gt;(K516-J516)+1,(K516-J516)+1,L516)</f>
        <v>7</v>
      </c>
    </row>
    <row r="517" spans="2:16" s="197" customFormat="1" ht="36" x14ac:dyDescent="0.3">
      <c r="B517" s="217" t="s">
        <v>160</v>
      </c>
      <c r="C517" s="195" t="s">
        <v>15</v>
      </c>
      <c r="D517" s="212" t="str">
        <f t="shared" si="107"/>
        <v>The College of Sakhnin</v>
      </c>
      <c r="E517" s="212" t="str">
        <f t="shared" si="108"/>
        <v>Israel</v>
      </c>
      <c r="F517" s="217" t="s">
        <v>1909</v>
      </c>
      <c r="G517" s="217" t="s">
        <v>1187</v>
      </c>
      <c r="H517" s="217" t="s">
        <v>131</v>
      </c>
      <c r="I517" s="217" t="s">
        <v>1376</v>
      </c>
      <c r="J517" s="202">
        <v>43205</v>
      </c>
      <c r="K517" s="202">
        <v>43738</v>
      </c>
      <c r="L517" s="198">
        <v>4</v>
      </c>
      <c r="M517" s="208">
        <f t="shared" si="109"/>
        <v>166</v>
      </c>
      <c r="N517" s="125">
        <f t="shared" si="110"/>
        <v>664</v>
      </c>
      <c r="O517" s="196" t="str">
        <f t="shared" si="111"/>
        <v/>
      </c>
      <c r="P517" s="197">
        <f t="shared" si="112"/>
        <v>4</v>
      </c>
    </row>
    <row r="518" spans="2:16" s="197" customFormat="1" x14ac:dyDescent="0.3">
      <c r="B518" s="217" t="s">
        <v>210</v>
      </c>
      <c r="C518" s="195" t="s">
        <v>15</v>
      </c>
      <c r="D518" s="212" t="str">
        <f t="shared" si="107"/>
        <v>The College of Sakhnin</v>
      </c>
      <c r="E518" s="212" t="str">
        <f t="shared" si="108"/>
        <v>Israel</v>
      </c>
      <c r="F518" s="217" t="s">
        <v>1909</v>
      </c>
      <c r="G518" s="217" t="s">
        <v>1187</v>
      </c>
      <c r="H518" s="217" t="s">
        <v>131</v>
      </c>
      <c r="I518" s="217" t="s">
        <v>1377</v>
      </c>
      <c r="J518" s="202">
        <v>43235</v>
      </c>
      <c r="K518" s="202">
        <v>43738</v>
      </c>
      <c r="L518" s="198">
        <v>2</v>
      </c>
      <c r="M518" s="208">
        <f t="shared" si="109"/>
        <v>166</v>
      </c>
      <c r="N518" s="125">
        <f t="shared" si="110"/>
        <v>332</v>
      </c>
      <c r="O518" s="196" t="str">
        <f t="shared" si="111"/>
        <v/>
      </c>
      <c r="P518" s="197">
        <f t="shared" si="112"/>
        <v>2</v>
      </c>
    </row>
    <row r="519" spans="2:16" s="197" customFormat="1" x14ac:dyDescent="0.3">
      <c r="B519" s="217" t="s">
        <v>211</v>
      </c>
      <c r="C519" s="195" t="s">
        <v>15</v>
      </c>
      <c r="D519" s="212" t="str">
        <f t="shared" si="107"/>
        <v>The College of Sakhnin</v>
      </c>
      <c r="E519" s="212" t="str">
        <f t="shared" si="108"/>
        <v>Israel</v>
      </c>
      <c r="F519" s="217" t="s">
        <v>1909</v>
      </c>
      <c r="G519" s="217" t="s">
        <v>1187</v>
      </c>
      <c r="H519" s="217" t="s">
        <v>131</v>
      </c>
      <c r="I519" s="217" t="s">
        <v>1378</v>
      </c>
      <c r="J519" s="202">
        <v>43235</v>
      </c>
      <c r="K519" s="202">
        <v>43738</v>
      </c>
      <c r="L519" s="198">
        <v>2</v>
      </c>
      <c r="M519" s="208">
        <f t="shared" si="109"/>
        <v>166</v>
      </c>
      <c r="N519" s="125">
        <f t="shared" si="110"/>
        <v>332</v>
      </c>
      <c r="O519" s="196" t="str">
        <f t="shared" si="111"/>
        <v/>
      </c>
      <c r="P519" s="197">
        <f t="shared" si="112"/>
        <v>2</v>
      </c>
    </row>
    <row r="520" spans="2:16" s="197" customFormat="1" x14ac:dyDescent="0.3">
      <c r="B520" s="217" t="s">
        <v>162</v>
      </c>
      <c r="C520" s="195" t="s">
        <v>15</v>
      </c>
      <c r="D520" s="212" t="str">
        <f t="shared" si="107"/>
        <v>The College of Sakhnin</v>
      </c>
      <c r="E520" s="212" t="str">
        <f t="shared" si="108"/>
        <v>Israel</v>
      </c>
      <c r="F520" s="217" t="s">
        <v>1909</v>
      </c>
      <c r="G520" s="217" t="s">
        <v>1187</v>
      </c>
      <c r="H520" s="217" t="s">
        <v>131</v>
      </c>
      <c r="I520" s="217" t="s">
        <v>1379</v>
      </c>
      <c r="J520" s="202">
        <v>43266</v>
      </c>
      <c r="K520" s="202">
        <v>43738</v>
      </c>
      <c r="L520" s="198">
        <v>2</v>
      </c>
      <c r="M520" s="208">
        <f t="shared" si="109"/>
        <v>166</v>
      </c>
      <c r="N520" s="125">
        <f t="shared" si="110"/>
        <v>332</v>
      </c>
      <c r="O520" s="196" t="str">
        <f t="shared" si="111"/>
        <v/>
      </c>
      <c r="P520" s="197">
        <f t="shared" si="112"/>
        <v>2</v>
      </c>
    </row>
    <row r="521" spans="2:16" s="197" customFormat="1" ht="36" x14ac:dyDescent="0.3">
      <c r="B521" s="217" t="s">
        <v>160</v>
      </c>
      <c r="C521" s="195" t="s">
        <v>15</v>
      </c>
      <c r="D521" s="212" t="str">
        <f t="shared" si="107"/>
        <v>The College of Sakhnin</v>
      </c>
      <c r="E521" s="212" t="str">
        <f t="shared" si="108"/>
        <v>Israel</v>
      </c>
      <c r="F521" s="217" t="s">
        <v>1910</v>
      </c>
      <c r="G521" s="217" t="s">
        <v>1187</v>
      </c>
      <c r="H521" s="217" t="s">
        <v>130</v>
      </c>
      <c r="I521" s="217" t="s">
        <v>1381</v>
      </c>
      <c r="J521" s="202">
        <v>43296</v>
      </c>
      <c r="K521" s="202">
        <v>43738</v>
      </c>
      <c r="L521" s="198">
        <v>24</v>
      </c>
      <c r="M521" s="208">
        <f t="shared" si="109"/>
        <v>132</v>
      </c>
      <c r="N521" s="125">
        <f t="shared" si="110"/>
        <v>3168</v>
      </c>
      <c r="O521" s="196" t="str">
        <f t="shared" si="111"/>
        <v/>
      </c>
      <c r="P521" s="197">
        <f t="shared" si="112"/>
        <v>24</v>
      </c>
    </row>
    <row r="522" spans="2:16" s="197" customFormat="1" ht="36" x14ac:dyDescent="0.3">
      <c r="B522" s="217" t="s">
        <v>161</v>
      </c>
      <c r="C522" s="195" t="s">
        <v>15</v>
      </c>
      <c r="D522" s="212" t="str">
        <f t="shared" si="107"/>
        <v>The College of Sakhnin</v>
      </c>
      <c r="E522" s="212" t="str">
        <f t="shared" si="108"/>
        <v>Israel</v>
      </c>
      <c r="F522" s="217" t="s">
        <v>1910</v>
      </c>
      <c r="G522" s="217" t="s">
        <v>1187</v>
      </c>
      <c r="H522" s="217" t="s">
        <v>130</v>
      </c>
      <c r="I522" s="217" t="s">
        <v>1382</v>
      </c>
      <c r="J522" s="202">
        <v>43266</v>
      </c>
      <c r="K522" s="202">
        <v>43738</v>
      </c>
      <c r="L522" s="198">
        <v>6</v>
      </c>
      <c r="M522" s="208">
        <f t="shared" si="109"/>
        <v>132</v>
      </c>
      <c r="N522" s="125">
        <f t="shared" si="110"/>
        <v>792</v>
      </c>
      <c r="O522" s="196" t="str">
        <f t="shared" si="111"/>
        <v/>
      </c>
      <c r="P522" s="197">
        <f t="shared" si="112"/>
        <v>6</v>
      </c>
    </row>
    <row r="523" spans="2:16" s="197" customFormat="1" ht="36" x14ac:dyDescent="0.3">
      <c r="B523" s="217" t="s">
        <v>210</v>
      </c>
      <c r="C523" s="195" t="s">
        <v>15</v>
      </c>
      <c r="D523" s="212" t="str">
        <f t="shared" si="107"/>
        <v>The College of Sakhnin</v>
      </c>
      <c r="E523" s="212" t="str">
        <f t="shared" si="108"/>
        <v>Israel</v>
      </c>
      <c r="F523" s="217" t="s">
        <v>1910</v>
      </c>
      <c r="G523" s="217" t="s">
        <v>1187</v>
      </c>
      <c r="H523" s="217" t="s">
        <v>130</v>
      </c>
      <c r="I523" s="217" t="s">
        <v>1383</v>
      </c>
      <c r="J523" s="202">
        <v>43374</v>
      </c>
      <c r="K523" s="202">
        <v>43738</v>
      </c>
      <c r="L523" s="198">
        <v>7</v>
      </c>
      <c r="M523" s="208">
        <f t="shared" si="109"/>
        <v>132</v>
      </c>
      <c r="N523" s="125">
        <f t="shared" si="110"/>
        <v>924</v>
      </c>
      <c r="O523" s="196" t="str">
        <f t="shared" si="111"/>
        <v/>
      </c>
      <c r="P523" s="197">
        <f t="shared" si="112"/>
        <v>7</v>
      </c>
    </row>
    <row r="524" spans="2:16" s="197" customFormat="1" x14ac:dyDescent="0.3">
      <c r="B524" s="217" t="s">
        <v>211</v>
      </c>
      <c r="C524" s="195" t="s">
        <v>15</v>
      </c>
      <c r="D524" s="212" t="str">
        <f t="shared" si="107"/>
        <v>The College of Sakhnin</v>
      </c>
      <c r="E524" s="212" t="str">
        <f t="shared" si="108"/>
        <v>Israel</v>
      </c>
      <c r="F524" s="217" t="s">
        <v>1910</v>
      </c>
      <c r="G524" s="217" t="s">
        <v>1187</v>
      </c>
      <c r="H524" s="217" t="s">
        <v>130</v>
      </c>
      <c r="I524" s="217" t="s">
        <v>1378</v>
      </c>
      <c r="J524" s="202">
        <v>43419</v>
      </c>
      <c r="K524" s="202">
        <v>43738</v>
      </c>
      <c r="L524" s="198">
        <v>5</v>
      </c>
      <c r="M524" s="208">
        <f t="shared" si="109"/>
        <v>132</v>
      </c>
      <c r="N524" s="125">
        <f t="shared" si="110"/>
        <v>660</v>
      </c>
      <c r="O524" s="196" t="str">
        <f t="shared" si="111"/>
        <v/>
      </c>
      <c r="P524" s="197">
        <f t="shared" si="112"/>
        <v>5</v>
      </c>
    </row>
    <row r="525" spans="2:16" s="197" customFormat="1" ht="36" x14ac:dyDescent="0.3">
      <c r="B525" s="217" t="s">
        <v>160</v>
      </c>
      <c r="C525" s="195" t="s">
        <v>15</v>
      </c>
      <c r="D525" s="212" t="str">
        <f t="shared" si="107"/>
        <v>The College of Sakhnin</v>
      </c>
      <c r="E525" s="212" t="str">
        <f t="shared" si="108"/>
        <v>Israel</v>
      </c>
      <c r="F525" s="217" t="s">
        <v>1911</v>
      </c>
      <c r="G525" s="217" t="s">
        <v>1187</v>
      </c>
      <c r="H525" s="217" t="s">
        <v>208</v>
      </c>
      <c r="I525" s="217" t="s">
        <v>1385</v>
      </c>
      <c r="J525" s="202">
        <v>43449</v>
      </c>
      <c r="K525" s="202">
        <v>43738</v>
      </c>
      <c r="L525" s="198">
        <v>6</v>
      </c>
      <c r="M525" s="208">
        <f t="shared" si="109"/>
        <v>92</v>
      </c>
      <c r="N525" s="125">
        <f t="shared" si="110"/>
        <v>552</v>
      </c>
      <c r="O525" s="196" t="str">
        <f t="shared" si="111"/>
        <v/>
      </c>
      <c r="P525" s="197">
        <f t="shared" si="112"/>
        <v>6</v>
      </c>
    </row>
    <row r="526" spans="2:16" s="197" customFormat="1" x14ac:dyDescent="0.3">
      <c r="B526" s="217" t="s">
        <v>160</v>
      </c>
      <c r="C526" s="195" t="s">
        <v>15</v>
      </c>
      <c r="D526" s="212" t="str">
        <f t="shared" si="107"/>
        <v>The College of Sakhnin</v>
      </c>
      <c r="E526" s="212" t="str">
        <f t="shared" si="108"/>
        <v>Israel</v>
      </c>
      <c r="F526" s="217" t="s">
        <v>1912</v>
      </c>
      <c r="G526" s="217" t="s">
        <v>1188</v>
      </c>
      <c r="H526" s="217" t="s">
        <v>130</v>
      </c>
      <c r="I526" s="217" t="s">
        <v>1387</v>
      </c>
      <c r="J526" s="202">
        <v>43449</v>
      </c>
      <c r="K526" s="202">
        <v>43738</v>
      </c>
      <c r="L526" s="198">
        <v>3</v>
      </c>
      <c r="M526" s="208">
        <f t="shared" si="109"/>
        <v>132</v>
      </c>
      <c r="N526" s="125">
        <f t="shared" si="110"/>
        <v>396</v>
      </c>
      <c r="O526" s="196" t="str">
        <f t="shared" si="111"/>
        <v/>
      </c>
      <c r="P526" s="197">
        <f t="shared" si="112"/>
        <v>3</v>
      </c>
    </row>
    <row r="527" spans="2:16" s="197" customFormat="1" x14ac:dyDescent="0.3">
      <c r="B527" s="217" t="s">
        <v>161</v>
      </c>
      <c r="C527" s="195" t="s">
        <v>15</v>
      </c>
      <c r="D527" s="212" t="str">
        <f t="shared" si="107"/>
        <v>The College of Sakhnin</v>
      </c>
      <c r="E527" s="212" t="str">
        <f t="shared" si="108"/>
        <v>Israel</v>
      </c>
      <c r="F527" s="217" t="s">
        <v>1912</v>
      </c>
      <c r="G527" s="217" t="s">
        <v>1188</v>
      </c>
      <c r="H527" s="217" t="s">
        <v>130</v>
      </c>
      <c r="I527" s="217" t="s">
        <v>1388</v>
      </c>
      <c r="J527" s="202">
        <v>43373</v>
      </c>
      <c r="K527" s="202">
        <v>43738</v>
      </c>
      <c r="L527" s="198">
        <v>3</v>
      </c>
      <c r="M527" s="208">
        <f t="shared" si="109"/>
        <v>132</v>
      </c>
      <c r="N527" s="125">
        <f t="shared" si="110"/>
        <v>396</v>
      </c>
      <c r="O527" s="196" t="str">
        <f t="shared" si="111"/>
        <v/>
      </c>
      <c r="P527" s="197">
        <f t="shared" si="112"/>
        <v>3</v>
      </c>
    </row>
    <row r="528" spans="2:16" s="27" customFormat="1" ht="36" x14ac:dyDescent="0.3">
      <c r="B528" s="139" t="s">
        <v>161</v>
      </c>
      <c r="C528" s="25" t="s">
        <v>16</v>
      </c>
      <c r="D528" s="141" t="str">
        <f t="shared" si="23"/>
        <v>Talpiot Academic College</v>
      </c>
      <c r="E528" s="141" t="str">
        <f t="shared" si="18"/>
        <v>Israel</v>
      </c>
      <c r="F528" s="139" t="s">
        <v>1244</v>
      </c>
      <c r="G528" s="139" t="s">
        <v>1245</v>
      </c>
      <c r="H528" s="139" t="s">
        <v>130</v>
      </c>
      <c r="I528" s="139" t="s">
        <v>1246</v>
      </c>
      <c r="J528" s="75">
        <v>42658</v>
      </c>
      <c r="K528" s="75">
        <v>43188</v>
      </c>
      <c r="L528" s="29">
        <v>2</v>
      </c>
      <c r="M528" s="124">
        <f t="shared" si="19"/>
        <v>132</v>
      </c>
      <c r="N528" s="125">
        <f t="shared" si="20"/>
        <v>264</v>
      </c>
      <c r="O528" s="26" t="str">
        <f t="shared" si="21"/>
        <v/>
      </c>
      <c r="P528" s="27">
        <f t="shared" si="22"/>
        <v>2</v>
      </c>
    </row>
    <row r="529" spans="2:16" s="27" customFormat="1" ht="36" x14ac:dyDescent="0.3">
      <c r="B529" s="139" t="s">
        <v>210</v>
      </c>
      <c r="C529" s="25" t="s">
        <v>16</v>
      </c>
      <c r="D529" s="141" t="str">
        <f t="shared" ref="D529:D568" si="113">IFERROR(IF(VLOOKUP(C529,PartnerN°Ref,2,FALSE)=0,"",VLOOKUP(C529,PartnerN°Ref,2,FALSE)),"")</f>
        <v>Talpiot Academic College</v>
      </c>
      <c r="E529" s="141" t="str">
        <f t="shared" ref="E529:E568" si="114">IFERROR(IF(VLOOKUP(C529,PartnerN°Ref,3,FALSE)=0,"",VLOOKUP(C529,PartnerN°Ref,3,FALSE)),"")</f>
        <v>Israel</v>
      </c>
      <c r="F529" s="139" t="s">
        <v>1244</v>
      </c>
      <c r="G529" s="139" t="s">
        <v>1245</v>
      </c>
      <c r="H529" s="139" t="s">
        <v>130</v>
      </c>
      <c r="I529" s="139" t="s">
        <v>1246</v>
      </c>
      <c r="J529" s="75">
        <v>42658</v>
      </c>
      <c r="K529" s="75">
        <v>43188</v>
      </c>
      <c r="L529" s="29">
        <v>4</v>
      </c>
      <c r="M529" s="124">
        <f t="shared" ref="M529:M568" si="115">IF(O529="Error",0,IFERROR(INDEX(Rates,MATCH(E529,CountryALL,0),MATCH(H529,Category,0)),0))</f>
        <v>132</v>
      </c>
      <c r="N529" s="125">
        <f t="shared" ref="N529:N568" si="116">IF(O529="Error",0,IF(L529&gt;((K529-J529)+1),((K529-J529)+1)*M529,L529*M529))</f>
        <v>528</v>
      </c>
      <c r="O529" s="26" t="str">
        <f t="shared" ref="O529:O568" si="117">IF(OR(COUNTBLANK(B529:L529)&gt;0,COUNTIF(WorkPackage,B529)=0,COUNTIF(PartnerN°,C529)=0,COUNTIF(CountryALL,E529)=0,COUNTIF(StaffCat,H529)=0,(K529-J529)&lt;0,ISNUMBER(L529)=FALSE,IF(ISNUMBER(L529)=TRUE,L529=INT(L529*1)/1=FALSE)),"Error","")</f>
        <v/>
      </c>
      <c r="P529" s="27">
        <f t="shared" ref="P529:P568" si="118">IF(L529&gt;(K529-J529)+1,(K529-J529)+1,L529)</f>
        <v>4</v>
      </c>
    </row>
    <row r="530" spans="2:16" s="27" customFormat="1" ht="54" x14ac:dyDescent="0.3">
      <c r="B530" s="139" t="s">
        <v>161</v>
      </c>
      <c r="C530" s="25" t="s">
        <v>16</v>
      </c>
      <c r="D530" s="141" t="str">
        <f t="shared" si="113"/>
        <v>Talpiot Academic College</v>
      </c>
      <c r="E530" s="141" t="str">
        <f t="shared" si="114"/>
        <v>Israel</v>
      </c>
      <c r="F530" s="139" t="s">
        <v>1247</v>
      </c>
      <c r="G530" s="139" t="s">
        <v>1245</v>
      </c>
      <c r="H530" s="139" t="s">
        <v>131</v>
      </c>
      <c r="I530" s="139" t="s">
        <v>1248</v>
      </c>
      <c r="J530" s="75">
        <v>42658</v>
      </c>
      <c r="K530" s="75">
        <v>43189</v>
      </c>
      <c r="L530" s="29">
        <v>6</v>
      </c>
      <c r="M530" s="124">
        <f t="shared" si="115"/>
        <v>166</v>
      </c>
      <c r="N530" s="125">
        <f t="shared" si="116"/>
        <v>996</v>
      </c>
      <c r="O530" s="26" t="str">
        <f t="shared" si="117"/>
        <v/>
      </c>
      <c r="P530" s="27">
        <f t="shared" si="118"/>
        <v>6</v>
      </c>
    </row>
    <row r="531" spans="2:16" s="27" customFormat="1" ht="36" x14ac:dyDescent="0.3">
      <c r="B531" s="139" t="s">
        <v>160</v>
      </c>
      <c r="C531" s="25" t="s">
        <v>16</v>
      </c>
      <c r="D531" s="141" t="str">
        <f t="shared" si="113"/>
        <v>Talpiot Academic College</v>
      </c>
      <c r="E531" s="141" t="str">
        <f t="shared" si="114"/>
        <v>Israel</v>
      </c>
      <c r="F531" s="139" t="s">
        <v>1247</v>
      </c>
      <c r="G531" s="139" t="s">
        <v>1245</v>
      </c>
      <c r="H531" s="139" t="s">
        <v>131</v>
      </c>
      <c r="I531" s="139" t="s">
        <v>1249</v>
      </c>
      <c r="J531" s="75">
        <v>42658</v>
      </c>
      <c r="K531" s="75">
        <v>43189</v>
      </c>
      <c r="L531" s="29">
        <v>10</v>
      </c>
      <c r="M531" s="124">
        <f t="shared" si="115"/>
        <v>166</v>
      </c>
      <c r="N531" s="125">
        <f t="shared" si="116"/>
        <v>1660</v>
      </c>
      <c r="O531" s="26" t="str">
        <f t="shared" si="117"/>
        <v/>
      </c>
      <c r="P531" s="27">
        <f t="shared" si="118"/>
        <v>10</v>
      </c>
    </row>
    <row r="532" spans="2:16" s="27" customFormat="1" ht="36" x14ac:dyDescent="0.3">
      <c r="B532" s="139" t="s">
        <v>210</v>
      </c>
      <c r="C532" s="25" t="s">
        <v>16</v>
      </c>
      <c r="D532" s="141" t="str">
        <f t="shared" si="113"/>
        <v>Talpiot Academic College</v>
      </c>
      <c r="E532" s="141" t="str">
        <f t="shared" si="114"/>
        <v>Israel</v>
      </c>
      <c r="F532" s="139" t="s">
        <v>1247</v>
      </c>
      <c r="G532" s="139" t="s">
        <v>1245</v>
      </c>
      <c r="H532" s="139" t="s">
        <v>131</v>
      </c>
      <c r="I532" s="139" t="s">
        <v>1249</v>
      </c>
      <c r="J532" s="75">
        <v>42658</v>
      </c>
      <c r="K532" s="75">
        <v>43189</v>
      </c>
      <c r="L532" s="29">
        <v>1</v>
      </c>
      <c r="M532" s="124">
        <f t="shared" si="115"/>
        <v>166</v>
      </c>
      <c r="N532" s="125">
        <f t="shared" si="116"/>
        <v>166</v>
      </c>
      <c r="O532" s="26" t="str">
        <f t="shared" si="117"/>
        <v/>
      </c>
      <c r="P532" s="27">
        <f t="shared" si="118"/>
        <v>1</v>
      </c>
    </row>
    <row r="533" spans="2:16" s="27" customFormat="1" x14ac:dyDescent="0.3">
      <c r="B533" s="139" t="s">
        <v>162</v>
      </c>
      <c r="C533" s="25" t="s">
        <v>16</v>
      </c>
      <c r="D533" s="141" t="str">
        <f t="shared" si="113"/>
        <v>Talpiot Academic College</v>
      </c>
      <c r="E533" s="141" t="str">
        <f t="shared" si="114"/>
        <v>Israel</v>
      </c>
      <c r="F533" s="139" t="s">
        <v>1250</v>
      </c>
      <c r="G533" s="139" t="s">
        <v>1245</v>
      </c>
      <c r="H533" s="139" t="s">
        <v>208</v>
      </c>
      <c r="I533" s="139" t="s">
        <v>1251</v>
      </c>
      <c r="J533" s="75">
        <v>42658</v>
      </c>
      <c r="K533" s="75">
        <v>43189</v>
      </c>
      <c r="L533" s="29">
        <v>3</v>
      </c>
      <c r="M533" s="124">
        <f t="shared" si="115"/>
        <v>92</v>
      </c>
      <c r="N533" s="125">
        <f t="shared" si="116"/>
        <v>276</v>
      </c>
      <c r="O533" s="26" t="str">
        <f t="shared" si="117"/>
        <v/>
      </c>
      <c r="P533" s="27">
        <f t="shared" si="118"/>
        <v>3</v>
      </c>
    </row>
    <row r="534" spans="2:16" s="27" customFormat="1" ht="54" x14ac:dyDescent="0.3">
      <c r="B534" s="139" t="s">
        <v>160</v>
      </c>
      <c r="C534" s="25" t="s">
        <v>16</v>
      </c>
      <c r="D534" s="141" t="str">
        <f t="shared" si="113"/>
        <v>Talpiot Academic College</v>
      </c>
      <c r="E534" s="141" t="str">
        <f t="shared" si="114"/>
        <v>Israel</v>
      </c>
      <c r="F534" s="139" t="s">
        <v>1252</v>
      </c>
      <c r="G534" s="139" t="s">
        <v>1253</v>
      </c>
      <c r="H534" s="139" t="s">
        <v>130</v>
      </c>
      <c r="I534" s="139" t="s">
        <v>1254</v>
      </c>
      <c r="J534" s="75">
        <v>42658</v>
      </c>
      <c r="K534" s="75">
        <v>43189</v>
      </c>
      <c r="L534" s="29">
        <v>17</v>
      </c>
      <c r="M534" s="124">
        <f t="shared" si="115"/>
        <v>132</v>
      </c>
      <c r="N534" s="125">
        <f t="shared" si="116"/>
        <v>2244</v>
      </c>
      <c r="O534" s="26" t="str">
        <f t="shared" si="117"/>
        <v/>
      </c>
      <c r="P534" s="27">
        <f t="shared" si="118"/>
        <v>17</v>
      </c>
    </row>
    <row r="535" spans="2:16" s="27" customFormat="1" ht="54" x14ac:dyDescent="0.3">
      <c r="B535" s="139" t="s">
        <v>211</v>
      </c>
      <c r="C535" s="25" t="s">
        <v>16</v>
      </c>
      <c r="D535" s="141" t="str">
        <f t="shared" si="113"/>
        <v>Talpiot Academic College</v>
      </c>
      <c r="E535" s="141" t="str">
        <f t="shared" si="114"/>
        <v>Israel</v>
      </c>
      <c r="F535" s="139" t="s">
        <v>1252</v>
      </c>
      <c r="G535" s="139" t="s">
        <v>1253</v>
      </c>
      <c r="H535" s="139" t="s">
        <v>130</v>
      </c>
      <c r="I535" s="139" t="s">
        <v>1255</v>
      </c>
      <c r="J535" s="75">
        <v>42658</v>
      </c>
      <c r="K535" s="75">
        <v>43189</v>
      </c>
      <c r="L535" s="29">
        <v>3</v>
      </c>
      <c r="M535" s="124">
        <f t="shared" si="115"/>
        <v>132</v>
      </c>
      <c r="N535" s="125">
        <f t="shared" si="116"/>
        <v>396</v>
      </c>
      <c r="O535" s="26" t="str">
        <f t="shared" si="117"/>
        <v/>
      </c>
      <c r="P535" s="27">
        <f t="shared" si="118"/>
        <v>3</v>
      </c>
    </row>
    <row r="536" spans="2:16" s="27" customFormat="1" ht="36" x14ac:dyDescent="0.3">
      <c r="B536" s="139" t="s">
        <v>161</v>
      </c>
      <c r="C536" s="25" t="s">
        <v>16</v>
      </c>
      <c r="D536" s="141" t="str">
        <f t="shared" si="113"/>
        <v>Talpiot Academic College</v>
      </c>
      <c r="E536" s="141" t="str">
        <f t="shared" si="114"/>
        <v>Israel</v>
      </c>
      <c r="F536" s="139" t="s">
        <v>1256</v>
      </c>
      <c r="G536" s="139" t="s">
        <v>1257</v>
      </c>
      <c r="H536" s="139" t="s">
        <v>130</v>
      </c>
      <c r="I536" s="139" t="s">
        <v>1258</v>
      </c>
      <c r="J536" s="75">
        <v>42659</v>
      </c>
      <c r="K536" s="75">
        <v>43190</v>
      </c>
      <c r="L536" s="29">
        <v>7</v>
      </c>
      <c r="M536" s="124">
        <f t="shared" si="115"/>
        <v>132</v>
      </c>
      <c r="N536" s="125">
        <f t="shared" si="116"/>
        <v>924</v>
      </c>
      <c r="O536" s="26" t="str">
        <f t="shared" si="117"/>
        <v/>
      </c>
      <c r="P536" s="27">
        <f t="shared" si="118"/>
        <v>7</v>
      </c>
    </row>
    <row r="537" spans="2:16" s="27" customFormat="1" x14ac:dyDescent="0.3">
      <c r="B537" s="139" t="s">
        <v>160</v>
      </c>
      <c r="C537" s="25" t="s">
        <v>16</v>
      </c>
      <c r="D537" s="141" t="str">
        <f t="shared" si="113"/>
        <v>Talpiot Academic College</v>
      </c>
      <c r="E537" s="141" t="str">
        <f t="shared" si="114"/>
        <v>Israel</v>
      </c>
      <c r="F537" s="139" t="s">
        <v>1256</v>
      </c>
      <c r="G537" s="139" t="s">
        <v>1257</v>
      </c>
      <c r="H537" s="139" t="s">
        <v>130</v>
      </c>
      <c r="I537" s="139" t="s">
        <v>1259</v>
      </c>
      <c r="J537" s="75">
        <v>42659</v>
      </c>
      <c r="K537" s="75">
        <v>43190</v>
      </c>
      <c r="L537" s="29">
        <v>11</v>
      </c>
      <c r="M537" s="124">
        <f t="shared" si="115"/>
        <v>132</v>
      </c>
      <c r="N537" s="125">
        <f t="shared" si="116"/>
        <v>1452</v>
      </c>
      <c r="O537" s="26" t="str">
        <f t="shared" si="117"/>
        <v/>
      </c>
      <c r="P537" s="27">
        <f t="shared" si="118"/>
        <v>11</v>
      </c>
    </row>
    <row r="538" spans="2:16" s="27" customFormat="1" ht="36" x14ac:dyDescent="0.3">
      <c r="B538" s="139" t="s">
        <v>160</v>
      </c>
      <c r="C538" s="25" t="s">
        <v>16</v>
      </c>
      <c r="D538" s="141" t="str">
        <f t="shared" si="113"/>
        <v>Talpiot Academic College</v>
      </c>
      <c r="E538" s="141" t="str">
        <f t="shared" si="114"/>
        <v>Israel</v>
      </c>
      <c r="F538" s="139" t="s">
        <v>1260</v>
      </c>
      <c r="G538" s="139" t="s">
        <v>1261</v>
      </c>
      <c r="H538" s="139" t="s">
        <v>130</v>
      </c>
      <c r="I538" s="139" t="s">
        <v>1262</v>
      </c>
      <c r="J538" s="75">
        <v>42659</v>
      </c>
      <c r="K538" s="75">
        <v>43190</v>
      </c>
      <c r="L538" s="29">
        <v>3</v>
      </c>
      <c r="M538" s="124">
        <f t="shared" si="115"/>
        <v>132</v>
      </c>
      <c r="N538" s="125">
        <f t="shared" si="116"/>
        <v>396</v>
      </c>
      <c r="O538" s="26" t="str">
        <f t="shared" si="117"/>
        <v/>
      </c>
      <c r="P538" s="27">
        <f t="shared" si="118"/>
        <v>3</v>
      </c>
    </row>
    <row r="539" spans="2:16" s="197" customFormat="1" ht="36" x14ac:dyDescent="0.3">
      <c r="B539" s="210" t="s">
        <v>211</v>
      </c>
      <c r="C539" s="195" t="s">
        <v>16</v>
      </c>
      <c r="D539" s="212" t="str">
        <f t="shared" si="113"/>
        <v>Talpiot Academic College</v>
      </c>
      <c r="E539" s="212" t="str">
        <f t="shared" si="114"/>
        <v>Israel</v>
      </c>
      <c r="F539" s="210" t="s">
        <v>1945</v>
      </c>
      <c r="G539" s="210" t="s">
        <v>1245</v>
      </c>
      <c r="H539" s="210" t="s">
        <v>131</v>
      </c>
      <c r="I539" s="210" t="s">
        <v>1946</v>
      </c>
      <c r="J539" s="202">
        <v>43191</v>
      </c>
      <c r="K539" s="202">
        <v>43708</v>
      </c>
      <c r="L539" s="198">
        <v>4</v>
      </c>
      <c r="M539" s="208">
        <f t="shared" si="115"/>
        <v>166</v>
      </c>
      <c r="N539" s="125">
        <f t="shared" si="116"/>
        <v>664</v>
      </c>
      <c r="O539" s="196" t="str">
        <f t="shared" si="117"/>
        <v/>
      </c>
      <c r="P539" s="197">
        <f t="shared" si="118"/>
        <v>4</v>
      </c>
    </row>
    <row r="540" spans="2:16" s="197" customFormat="1" ht="36" x14ac:dyDescent="0.3">
      <c r="B540" s="210" t="s">
        <v>160</v>
      </c>
      <c r="C540" s="195" t="s">
        <v>16</v>
      </c>
      <c r="D540" s="212" t="str">
        <f t="shared" si="113"/>
        <v>Talpiot Academic College</v>
      </c>
      <c r="E540" s="212" t="str">
        <f t="shared" si="114"/>
        <v>Israel</v>
      </c>
      <c r="F540" s="210" t="s">
        <v>1945</v>
      </c>
      <c r="G540" s="210" t="s">
        <v>1245</v>
      </c>
      <c r="H540" s="210" t="s">
        <v>131</v>
      </c>
      <c r="I540" s="210" t="s">
        <v>1947</v>
      </c>
      <c r="J540" s="202">
        <v>43191</v>
      </c>
      <c r="K540" s="202">
        <v>43708</v>
      </c>
      <c r="L540" s="198">
        <v>4</v>
      </c>
      <c r="M540" s="208">
        <f t="shared" si="115"/>
        <v>166</v>
      </c>
      <c r="N540" s="125">
        <f t="shared" si="116"/>
        <v>664</v>
      </c>
      <c r="O540" s="196" t="str">
        <f t="shared" si="117"/>
        <v/>
      </c>
      <c r="P540" s="197">
        <f t="shared" si="118"/>
        <v>4</v>
      </c>
    </row>
    <row r="541" spans="2:16" s="197" customFormat="1" ht="36" x14ac:dyDescent="0.3">
      <c r="B541" s="210" t="s">
        <v>210</v>
      </c>
      <c r="C541" s="195" t="s">
        <v>16</v>
      </c>
      <c r="D541" s="212" t="str">
        <f t="shared" si="113"/>
        <v>Talpiot Academic College</v>
      </c>
      <c r="E541" s="212" t="str">
        <f t="shared" si="114"/>
        <v>Israel</v>
      </c>
      <c r="F541" s="210" t="s">
        <v>1945</v>
      </c>
      <c r="G541" s="210" t="s">
        <v>1245</v>
      </c>
      <c r="H541" s="210" t="s">
        <v>131</v>
      </c>
      <c r="I541" s="210" t="s">
        <v>1262</v>
      </c>
      <c r="J541" s="202">
        <v>43191</v>
      </c>
      <c r="K541" s="202">
        <v>43708</v>
      </c>
      <c r="L541" s="198">
        <v>2</v>
      </c>
      <c r="M541" s="208">
        <f t="shared" si="115"/>
        <v>166</v>
      </c>
      <c r="N541" s="125">
        <f t="shared" si="116"/>
        <v>332</v>
      </c>
      <c r="O541" s="196" t="str">
        <f t="shared" si="117"/>
        <v/>
      </c>
      <c r="P541" s="197">
        <f t="shared" si="118"/>
        <v>2</v>
      </c>
    </row>
    <row r="542" spans="2:16" s="197" customFormat="1" ht="36" x14ac:dyDescent="0.3">
      <c r="B542" s="210" t="s">
        <v>162</v>
      </c>
      <c r="C542" s="195" t="s">
        <v>16</v>
      </c>
      <c r="D542" s="212" t="str">
        <f t="shared" si="113"/>
        <v>Talpiot Academic College</v>
      </c>
      <c r="E542" s="212" t="str">
        <f t="shared" si="114"/>
        <v>Israel</v>
      </c>
      <c r="F542" s="210" t="s">
        <v>1945</v>
      </c>
      <c r="G542" s="210" t="s">
        <v>1245</v>
      </c>
      <c r="H542" s="210" t="s">
        <v>131</v>
      </c>
      <c r="I542" s="210" t="s">
        <v>1948</v>
      </c>
      <c r="J542" s="202">
        <v>43191</v>
      </c>
      <c r="K542" s="202">
        <v>43708</v>
      </c>
      <c r="L542" s="198">
        <v>4</v>
      </c>
      <c r="M542" s="208">
        <f t="shared" si="115"/>
        <v>166</v>
      </c>
      <c r="N542" s="125">
        <f t="shared" si="116"/>
        <v>664</v>
      </c>
      <c r="O542" s="196" t="str">
        <f t="shared" si="117"/>
        <v/>
      </c>
      <c r="P542" s="197">
        <f t="shared" si="118"/>
        <v>4</v>
      </c>
    </row>
    <row r="543" spans="2:16" s="197" customFormat="1" ht="36" x14ac:dyDescent="0.3">
      <c r="B543" s="210" t="s">
        <v>210</v>
      </c>
      <c r="C543" s="195" t="s">
        <v>16</v>
      </c>
      <c r="D543" s="212" t="str">
        <f t="shared" si="113"/>
        <v>Talpiot Academic College</v>
      </c>
      <c r="E543" s="212" t="str">
        <f t="shared" si="114"/>
        <v>Israel</v>
      </c>
      <c r="F543" s="210" t="s">
        <v>1949</v>
      </c>
      <c r="G543" s="210" t="s">
        <v>1245</v>
      </c>
      <c r="H543" s="210" t="s">
        <v>130</v>
      </c>
      <c r="I543" s="210" t="s">
        <v>1950</v>
      </c>
      <c r="J543" s="202">
        <v>43191</v>
      </c>
      <c r="K543" s="202">
        <v>43708</v>
      </c>
      <c r="L543" s="198">
        <v>2</v>
      </c>
      <c r="M543" s="208">
        <f t="shared" si="115"/>
        <v>132</v>
      </c>
      <c r="N543" s="125">
        <f t="shared" si="116"/>
        <v>264</v>
      </c>
      <c r="O543" s="196" t="str">
        <f t="shared" si="117"/>
        <v/>
      </c>
      <c r="P543" s="197">
        <f t="shared" si="118"/>
        <v>2</v>
      </c>
    </row>
    <row r="544" spans="2:16" s="197" customFormat="1" ht="36" x14ac:dyDescent="0.3">
      <c r="B544" s="210" t="s">
        <v>162</v>
      </c>
      <c r="C544" s="195" t="s">
        <v>16</v>
      </c>
      <c r="D544" s="212" t="str">
        <f t="shared" si="113"/>
        <v>Talpiot Academic College</v>
      </c>
      <c r="E544" s="212" t="str">
        <f t="shared" si="114"/>
        <v>Israel</v>
      </c>
      <c r="F544" s="210" t="s">
        <v>1951</v>
      </c>
      <c r="G544" s="210" t="s">
        <v>1952</v>
      </c>
      <c r="H544" s="210" t="s">
        <v>208</v>
      </c>
      <c r="I544" s="210" t="s">
        <v>1251</v>
      </c>
      <c r="J544" s="202">
        <v>43191</v>
      </c>
      <c r="K544" s="202">
        <v>43708</v>
      </c>
      <c r="L544" s="198">
        <v>6</v>
      </c>
      <c r="M544" s="208">
        <f t="shared" si="115"/>
        <v>92</v>
      </c>
      <c r="N544" s="125">
        <f t="shared" si="116"/>
        <v>552</v>
      </c>
      <c r="O544" s="196" t="str">
        <f t="shared" si="117"/>
        <v/>
      </c>
      <c r="P544" s="197">
        <f t="shared" si="118"/>
        <v>6</v>
      </c>
    </row>
    <row r="545" spans="2:16" s="197" customFormat="1" ht="36" x14ac:dyDescent="0.3">
      <c r="B545" s="210" t="s">
        <v>160</v>
      </c>
      <c r="C545" s="195" t="s">
        <v>16</v>
      </c>
      <c r="D545" s="212" t="str">
        <f t="shared" si="113"/>
        <v>Talpiot Academic College</v>
      </c>
      <c r="E545" s="212" t="str">
        <f t="shared" si="114"/>
        <v>Israel</v>
      </c>
      <c r="F545" s="210" t="s">
        <v>1953</v>
      </c>
      <c r="G545" s="210" t="s">
        <v>1253</v>
      </c>
      <c r="H545" s="210" t="s">
        <v>130</v>
      </c>
      <c r="I545" s="210" t="s">
        <v>1947</v>
      </c>
      <c r="J545" s="202">
        <v>43191</v>
      </c>
      <c r="K545" s="202">
        <v>43708</v>
      </c>
      <c r="L545" s="198">
        <v>10</v>
      </c>
      <c r="M545" s="208">
        <f t="shared" si="115"/>
        <v>132</v>
      </c>
      <c r="N545" s="125">
        <f t="shared" si="116"/>
        <v>1320</v>
      </c>
      <c r="O545" s="196" t="str">
        <f t="shared" si="117"/>
        <v/>
      </c>
      <c r="P545" s="197">
        <f t="shared" si="118"/>
        <v>10</v>
      </c>
    </row>
    <row r="546" spans="2:16" s="197" customFormat="1" ht="36" x14ac:dyDescent="0.3">
      <c r="B546" s="210" t="s">
        <v>211</v>
      </c>
      <c r="C546" s="195" t="s">
        <v>16</v>
      </c>
      <c r="D546" s="212" t="str">
        <f t="shared" si="113"/>
        <v>Talpiot Academic College</v>
      </c>
      <c r="E546" s="212" t="str">
        <f t="shared" si="114"/>
        <v>Israel</v>
      </c>
      <c r="F546" s="210" t="s">
        <v>1953</v>
      </c>
      <c r="G546" s="210" t="s">
        <v>1253</v>
      </c>
      <c r="H546" s="210" t="s">
        <v>130</v>
      </c>
      <c r="I546" s="210" t="s">
        <v>1946</v>
      </c>
      <c r="J546" s="202">
        <v>43191</v>
      </c>
      <c r="K546" s="202">
        <v>43708</v>
      </c>
      <c r="L546" s="198">
        <v>5</v>
      </c>
      <c r="M546" s="208">
        <f t="shared" si="115"/>
        <v>132</v>
      </c>
      <c r="N546" s="125">
        <f t="shared" si="116"/>
        <v>660</v>
      </c>
      <c r="O546" s="196" t="str">
        <f t="shared" si="117"/>
        <v/>
      </c>
      <c r="P546" s="197">
        <f t="shared" si="118"/>
        <v>5</v>
      </c>
    </row>
    <row r="547" spans="2:16" s="197" customFormat="1" ht="36" x14ac:dyDescent="0.3">
      <c r="B547" s="210" t="s">
        <v>210</v>
      </c>
      <c r="C547" s="195" t="s">
        <v>16</v>
      </c>
      <c r="D547" s="212" t="str">
        <f t="shared" si="113"/>
        <v>Talpiot Academic College</v>
      </c>
      <c r="E547" s="212" t="str">
        <f t="shared" si="114"/>
        <v>Israel</v>
      </c>
      <c r="F547" s="210" t="s">
        <v>1953</v>
      </c>
      <c r="G547" s="210" t="s">
        <v>1253</v>
      </c>
      <c r="H547" s="210" t="s">
        <v>130</v>
      </c>
      <c r="I547" s="210" t="s">
        <v>1946</v>
      </c>
      <c r="J547" s="202">
        <v>43191</v>
      </c>
      <c r="K547" s="202">
        <v>43708</v>
      </c>
      <c r="L547" s="198">
        <v>1</v>
      </c>
      <c r="M547" s="208">
        <f t="shared" si="115"/>
        <v>132</v>
      </c>
      <c r="N547" s="125">
        <f t="shared" si="116"/>
        <v>132</v>
      </c>
      <c r="O547" s="196" t="str">
        <f t="shared" si="117"/>
        <v/>
      </c>
      <c r="P547" s="197">
        <f t="shared" si="118"/>
        <v>1</v>
      </c>
    </row>
    <row r="548" spans="2:16" s="197" customFormat="1" ht="36" x14ac:dyDescent="0.3">
      <c r="B548" s="210" t="s">
        <v>161</v>
      </c>
      <c r="C548" s="195" t="s">
        <v>16</v>
      </c>
      <c r="D548" s="212" t="str">
        <f t="shared" si="113"/>
        <v>Talpiot Academic College</v>
      </c>
      <c r="E548" s="212" t="str">
        <f t="shared" si="114"/>
        <v>Israel</v>
      </c>
      <c r="F548" s="210" t="s">
        <v>1954</v>
      </c>
      <c r="G548" s="210" t="s">
        <v>1257</v>
      </c>
      <c r="H548" s="210" t="s">
        <v>130</v>
      </c>
      <c r="I548" s="210" t="s">
        <v>1955</v>
      </c>
      <c r="J548" s="202">
        <v>43191</v>
      </c>
      <c r="K548" s="202">
        <v>43708</v>
      </c>
      <c r="L548" s="198">
        <v>2</v>
      </c>
      <c r="M548" s="208">
        <f t="shared" si="115"/>
        <v>132</v>
      </c>
      <c r="N548" s="125">
        <f t="shared" si="116"/>
        <v>264</v>
      </c>
      <c r="O548" s="196" t="str">
        <f t="shared" si="117"/>
        <v/>
      </c>
      <c r="P548" s="197">
        <f t="shared" si="118"/>
        <v>2</v>
      </c>
    </row>
    <row r="549" spans="2:16" s="197" customFormat="1" ht="36" x14ac:dyDescent="0.3">
      <c r="B549" s="210" t="s">
        <v>160</v>
      </c>
      <c r="C549" s="195" t="s">
        <v>16</v>
      </c>
      <c r="D549" s="212" t="str">
        <f t="shared" si="113"/>
        <v>Talpiot Academic College</v>
      </c>
      <c r="E549" s="212" t="str">
        <f t="shared" si="114"/>
        <v>Israel</v>
      </c>
      <c r="F549" s="210" t="s">
        <v>1954</v>
      </c>
      <c r="G549" s="210" t="s">
        <v>1257</v>
      </c>
      <c r="H549" s="210" t="s">
        <v>130</v>
      </c>
      <c r="I549" s="210" t="s">
        <v>1259</v>
      </c>
      <c r="J549" s="202">
        <v>43191</v>
      </c>
      <c r="K549" s="202">
        <v>43708</v>
      </c>
      <c r="L549" s="198">
        <v>8</v>
      </c>
      <c r="M549" s="208">
        <f t="shared" si="115"/>
        <v>132</v>
      </c>
      <c r="N549" s="125">
        <f t="shared" si="116"/>
        <v>1056</v>
      </c>
      <c r="O549" s="196" t="str">
        <f t="shared" si="117"/>
        <v/>
      </c>
      <c r="P549" s="197">
        <f t="shared" si="118"/>
        <v>8</v>
      </c>
    </row>
    <row r="550" spans="2:16" s="197" customFormat="1" ht="36" x14ac:dyDescent="0.3">
      <c r="B550" s="210" t="s">
        <v>210</v>
      </c>
      <c r="C550" s="195" t="s">
        <v>16</v>
      </c>
      <c r="D550" s="212" t="str">
        <f t="shared" si="113"/>
        <v>Talpiot Academic College</v>
      </c>
      <c r="E550" s="212" t="str">
        <f t="shared" si="114"/>
        <v>Israel</v>
      </c>
      <c r="F550" s="210" t="s">
        <v>1954</v>
      </c>
      <c r="G550" s="210" t="s">
        <v>1257</v>
      </c>
      <c r="H550" s="210" t="s">
        <v>130</v>
      </c>
      <c r="I550" s="210" t="s">
        <v>1259</v>
      </c>
      <c r="J550" s="202">
        <v>43191</v>
      </c>
      <c r="K550" s="202">
        <v>43708</v>
      </c>
      <c r="L550" s="198">
        <v>5</v>
      </c>
      <c r="M550" s="208">
        <f t="shared" si="115"/>
        <v>132</v>
      </c>
      <c r="N550" s="125">
        <f t="shared" si="116"/>
        <v>660</v>
      </c>
      <c r="O550" s="196" t="str">
        <f t="shared" si="117"/>
        <v/>
      </c>
      <c r="P550" s="197">
        <f t="shared" si="118"/>
        <v>5</v>
      </c>
    </row>
    <row r="551" spans="2:16" s="197" customFormat="1" ht="54" x14ac:dyDescent="0.3">
      <c r="B551" s="210" t="s">
        <v>211</v>
      </c>
      <c r="C551" s="195" t="s">
        <v>16</v>
      </c>
      <c r="D551" s="212" t="str">
        <f t="shared" si="113"/>
        <v>Talpiot Academic College</v>
      </c>
      <c r="E551" s="212" t="str">
        <f t="shared" si="114"/>
        <v>Israel</v>
      </c>
      <c r="F551" s="210" t="s">
        <v>1954</v>
      </c>
      <c r="G551" s="210" t="s">
        <v>1257</v>
      </c>
      <c r="H551" s="210" t="s">
        <v>130</v>
      </c>
      <c r="I551" s="210" t="s">
        <v>1956</v>
      </c>
      <c r="J551" s="202">
        <v>43191</v>
      </c>
      <c r="K551" s="202">
        <v>43708</v>
      </c>
      <c r="L551" s="198">
        <v>3</v>
      </c>
      <c r="M551" s="208">
        <f t="shared" si="115"/>
        <v>132</v>
      </c>
      <c r="N551" s="125">
        <f t="shared" si="116"/>
        <v>396</v>
      </c>
      <c r="O551" s="196" t="str">
        <f t="shared" si="117"/>
        <v/>
      </c>
      <c r="P551" s="197">
        <f t="shared" si="118"/>
        <v>3</v>
      </c>
    </row>
    <row r="552" spans="2:16" s="197" customFormat="1" ht="36" x14ac:dyDescent="0.3">
      <c r="B552" s="210" t="s">
        <v>160</v>
      </c>
      <c r="C552" s="195" t="s">
        <v>16</v>
      </c>
      <c r="D552" s="212" t="str">
        <f t="shared" si="113"/>
        <v>Talpiot Academic College</v>
      </c>
      <c r="E552" s="212" t="str">
        <f t="shared" si="114"/>
        <v>Israel</v>
      </c>
      <c r="F552" s="210" t="s">
        <v>1957</v>
      </c>
      <c r="G552" s="210" t="s">
        <v>1958</v>
      </c>
      <c r="H552" s="210" t="s">
        <v>130</v>
      </c>
      <c r="I552" s="210" t="s">
        <v>1947</v>
      </c>
      <c r="J552" s="202">
        <v>43405</v>
      </c>
      <c r="K552" s="202">
        <v>43555</v>
      </c>
      <c r="L552" s="198">
        <v>7</v>
      </c>
      <c r="M552" s="208">
        <f t="shared" si="115"/>
        <v>132</v>
      </c>
      <c r="N552" s="125">
        <f t="shared" si="116"/>
        <v>924</v>
      </c>
      <c r="O552" s="196" t="str">
        <f t="shared" si="117"/>
        <v/>
      </c>
      <c r="P552" s="197">
        <f t="shared" si="118"/>
        <v>7</v>
      </c>
    </row>
    <row r="553" spans="2:16" s="197" customFormat="1" ht="36" x14ac:dyDescent="0.3">
      <c r="B553" s="210" t="s">
        <v>161</v>
      </c>
      <c r="C553" s="195" t="s">
        <v>16</v>
      </c>
      <c r="D553" s="212" t="str">
        <f t="shared" si="113"/>
        <v>Talpiot Academic College</v>
      </c>
      <c r="E553" s="212" t="str">
        <f t="shared" si="114"/>
        <v>Israel</v>
      </c>
      <c r="F553" s="210" t="s">
        <v>1957</v>
      </c>
      <c r="G553" s="210" t="s">
        <v>1958</v>
      </c>
      <c r="H553" s="210" t="s">
        <v>130</v>
      </c>
      <c r="I553" s="210" t="s">
        <v>1959</v>
      </c>
      <c r="J553" s="202">
        <v>43405</v>
      </c>
      <c r="K553" s="202">
        <v>43555</v>
      </c>
      <c r="L553" s="198">
        <v>1</v>
      </c>
      <c r="M553" s="208">
        <f t="shared" si="115"/>
        <v>132</v>
      </c>
      <c r="N553" s="125">
        <f t="shared" si="116"/>
        <v>132</v>
      </c>
      <c r="O553" s="196" t="str">
        <f t="shared" si="117"/>
        <v/>
      </c>
      <c r="P553" s="197">
        <f t="shared" si="118"/>
        <v>1</v>
      </c>
    </row>
    <row r="554" spans="2:16" s="27" customFormat="1" ht="36" x14ac:dyDescent="0.3">
      <c r="B554" s="139" t="s">
        <v>161</v>
      </c>
      <c r="C554" s="25" t="s">
        <v>17</v>
      </c>
      <c r="D554" s="141" t="str">
        <f t="shared" si="113"/>
        <v>The University of Salzburg</v>
      </c>
      <c r="E554" s="141" t="str">
        <f t="shared" si="114"/>
        <v>Austria</v>
      </c>
      <c r="F554" s="139" t="s">
        <v>1307</v>
      </c>
      <c r="G554" s="139" t="s">
        <v>1308</v>
      </c>
      <c r="H554" s="139" t="s">
        <v>130</v>
      </c>
      <c r="I554" s="139" t="s">
        <v>1309</v>
      </c>
      <c r="J554" s="75">
        <v>42675</v>
      </c>
      <c r="K554" s="75">
        <v>42704</v>
      </c>
      <c r="L554" s="29">
        <v>5</v>
      </c>
      <c r="M554" s="124">
        <f t="shared" si="115"/>
        <v>241</v>
      </c>
      <c r="N554" s="125">
        <f t="shared" si="116"/>
        <v>1205</v>
      </c>
      <c r="O554" s="26" t="str">
        <f t="shared" si="117"/>
        <v/>
      </c>
      <c r="P554" s="27">
        <f t="shared" si="118"/>
        <v>5</v>
      </c>
    </row>
    <row r="555" spans="2:16" s="27" customFormat="1" ht="54" x14ac:dyDescent="0.3">
      <c r="B555" s="139" t="s">
        <v>162</v>
      </c>
      <c r="C555" s="25" t="s">
        <v>17</v>
      </c>
      <c r="D555" s="141" t="str">
        <f t="shared" si="113"/>
        <v>The University of Salzburg</v>
      </c>
      <c r="E555" s="141" t="str">
        <f t="shared" si="114"/>
        <v>Austria</v>
      </c>
      <c r="F555" s="139" t="s">
        <v>1310</v>
      </c>
      <c r="G555" s="139" t="s">
        <v>1311</v>
      </c>
      <c r="H555" s="139" t="s">
        <v>208</v>
      </c>
      <c r="I555" s="139" t="s">
        <v>1312</v>
      </c>
      <c r="J555" s="75">
        <v>42870</v>
      </c>
      <c r="K555" s="75">
        <v>43190</v>
      </c>
      <c r="L555" s="29">
        <v>7</v>
      </c>
      <c r="M555" s="124">
        <f t="shared" si="115"/>
        <v>157</v>
      </c>
      <c r="N555" s="125">
        <f t="shared" si="116"/>
        <v>1099</v>
      </c>
      <c r="O555" s="26" t="str">
        <f t="shared" si="117"/>
        <v/>
      </c>
      <c r="P555" s="27">
        <f t="shared" si="118"/>
        <v>7</v>
      </c>
    </row>
    <row r="556" spans="2:16" s="27" customFormat="1" x14ac:dyDescent="0.3">
      <c r="B556" s="139" t="s">
        <v>161</v>
      </c>
      <c r="C556" s="25" t="s">
        <v>17</v>
      </c>
      <c r="D556" s="141" t="str">
        <f t="shared" si="113"/>
        <v>The University of Salzburg</v>
      </c>
      <c r="E556" s="141" t="str">
        <f t="shared" si="114"/>
        <v>Austria</v>
      </c>
      <c r="F556" s="139" t="s">
        <v>1310</v>
      </c>
      <c r="G556" s="139" t="s">
        <v>1311</v>
      </c>
      <c r="H556" s="139" t="s">
        <v>208</v>
      </c>
      <c r="I556" s="139" t="s">
        <v>1371</v>
      </c>
      <c r="J556" s="75">
        <v>42870</v>
      </c>
      <c r="K556" s="75">
        <v>43190</v>
      </c>
      <c r="L556" s="29">
        <v>3</v>
      </c>
      <c r="M556" s="124">
        <f t="shared" si="115"/>
        <v>157</v>
      </c>
      <c r="N556" s="125">
        <f t="shared" si="116"/>
        <v>471</v>
      </c>
      <c r="O556" s="26" t="str">
        <f t="shared" si="117"/>
        <v/>
      </c>
      <c r="P556" s="27">
        <f t="shared" si="118"/>
        <v>3</v>
      </c>
    </row>
    <row r="557" spans="2:16" s="27" customFormat="1" ht="54" x14ac:dyDescent="0.3">
      <c r="B557" s="139" t="s">
        <v>160</v>
      </c>
      <c r="C557" s="25" t="s">
        <v>17</v>
      </c>
      <c r="D557" s="141" t="str">
        <f t="shared" si="113"/>
        <v>The University of Salzburg</v>
      </c>
      <c r="E557" s="141" t="str">
        <f t="shared" si="114"/>
        <v>Austria</v>
      </c>
      <c r="F557" s="139" t="s">
        <v>1313</v>
      </c>
      <c r="G557" s="139" t="s">
        <v>1311</v>
      </c>
      <c r="H557" s="139" t="s">
        <v>130</v>
      </c>
      <c r="I557" s="139" t="s">
        <v>1314</v>
      </c>
      <c r="J557" s="75">
        <v>42870</v>
      </c>
      <c r="K557" s="75">
        <v>43190</v>
      </c>
      <c r="L557" s="29">
        <v>23</v>
      </c>
      <c r="M557" s="124">
        <f t="shared" si="115"/>
        <v>241</v>
      </c>
      <c r="N557" s="125">
        <f t="shared" si="116"/>
        <v>5543</v>
      </c>
      <c r="O557" s="26" t="str">
        <f t="shared" si="117"/>
        <v/>
      </c>
      <c r="P557" s="27">
        <f t="shared" si="118"/>
        <v>23</v>
      </c>
    </row>
    <row r="558" spans="2:16" s="27" customFormat="1" ht="36" x14ac:dyDescent="0.3">
      <c r="B558" s="139" t="s">
        <v>161</v>
      </c>
      <c r="C558" s="25" t="s">
        <v>17</v>
      </c>
      <c r="D558" s="141" t="str">
        <f t="shared" si="113"/>
        <v>The University of Salzburg</v>
      </c>
      <c r="E558" s="141" t="str">
        <f t="shared" si="114"/>
        <v>Austria</v>
      </c>
      <c r="F558" s="139" t="s">
        <v>1313</v>
      </c>
      <c r="G558" s="139" t="s">
        <v>1311</v>
      </c>
      <c r="H558" s="139" t="s">
        <v>130</v>
      </c>
      <c r="I558" s="139" t="s">
        <v>1372</v>
      </c>
      <c r="J558" s="75">
        <v>42870</v>
      </c>
      <c r="K558" s="75">
        <v>43190</v>
      </c>
      <c r="L558" s="29">
        <v>16</v>
      </c>
      <c r="M558" s="124">
        <f t="shared" si="115"/>
        <v>241</v>
      </c>
      <c r="N558" s="125">
        <f t="shared" si="116"/>
        <v>3856</v>
      </c>
      <c r="O558" s="26" t="str">
        <f t="shared" si="117"/>
        <v/>
      </c>
      <c r="P558" s="27">
        <f t="shared" si="118"/>
        <v>16</v>
      </c>
    </row>
    <row r="559" spans="2:16" s="27" customFormat="1" ht="36" x14ac:dyDescent="0.3">
      <c r="B559" s="139" t="s">
        <v>162</v>
      </c>
      <c r="C559" s="25" t="s">
        <v>17</v>
      </c>
      <c r="D559" s="141" t="str">
        <f t="shared" si="113"/>
        <v>The University of Salzburg</v>
      </c>
      <c r="E559" s="141" t="str">
        <f t="shared" si="114"/>
        <v>Austria</v>
      </c>
      <c r="F559" s="139" t="s">
        <v>1315</v>
      </c>
      <c r="G559" s="139" t="s">
        <v>1311</v>
      </c>
      <c r="H559" s="139" t="s">
        <v>130</v>
      </c>
      <c r="I559" s="139" t="s">
        <v>1316</v>
      </c>
      <c r="J559" s="75">
        <v>43191</v>
      </c>
      <c r="K559" s="75">
        <v>43373</v>
      </c>
      <c r="L559" s="29">
        <v>3</v>
      </c>
      <c r="M559" s="124">
        <f t="shared" si="115"/>
        <v>241</v>
      </c>
      <c r="N559" s="125">
        <f t="shared" si="116"/>
        <v>723</v>
      </c>
      <c r="O559" s="26" t="str">
        <f t="shared" si="117"/>
        <v/>
      </c>
      <c r="P559" s="27">
        <f t="shared" si="118"/>
        <v>3</v>
      </c>
    </row>
    <row r="560" spans="2:16" s="27" customFormat="1" ht="36" x14ac:dyDescent="0.3">
      <c r="B560" s="139" t="s">
        <v>161</v>
      </c>
      <c r="C560" s="25" t="s">
        <v>17</v>
      </c>
      <c r="D560" s="141" t="str">
        <f t="shared" si="113"/>
        <v>The University of Salzburg</v>
      </c>
      <c r="E560" s="141" t="str">
        <f t="shared" si="114"/>
        <v>Austria</v>
      </c>
      <c r="F560" s="139" t="s">
        <v>1315</v>
      </c>
      <c r="G560" s="139" t="s">
        <v>1311</v>
      </c>
      <c r="H560" s="139" t="s">
        <v>130</v>
      </c>
      <c r="I560" s="139" t="s">
        <v>1373</v>
      </c>
      <c r="J560" s="75">
        <v>43191</v>
      </c>
      <c r="K560" s="75">
        <v>43373</v>
      </c>
      <c r="L560" s="29">
        <v>4</v>
      </c>
      <c r="M560" s="124">
        <f t="shared" si="115"/>
        <v>241</v>
      </c>
      <c r="N560" s="125">
        <f t="shared" si="116"/>
        <v>964</v>
      </c>
      <c r="O560" s="26" t="str">
        <f t="shared" si="117"/>
        <v/>
      </c>
      <c r="P560" s="27">
        <f t="shared" si="118"/>
        <v>4</v>
      </c>
    </row>
    <row r="561" spans="2:16" s="27" customFormat="1" ht="36" x14ac:dyDescent="0.3">
      <c r="B561" s="217" t="s">
        <v>161</v>
      </c>
      <c r="C561" s="218" t="s">
        <v>17</v>
      </c>
      <c r="D561" s="141" t="str">
        <f t="shared" si="113"/>
        <v>The University of Salzburg</v>
      </c>
      <c r="E561" s="141" t="str">
        <f t="shared" si="114"/>
        <v>Austria</v>
      </c>
      <c r="F561" s="217" t="s">
        <v>2045</v>
      </c>
      <c r="G561" s="217" t="s">
        <v>1311</v>
      </c>
      <c r="H561" s="217" t="s">
        <v>208</v>
      </c>
      <c r="I561" s="217" t="s">
        <v>2046</v>
      </c>
      <c r="J561" s="202">
        <v>43374</v>
      </c>
      <c r="K561" s="202">
        <v>43524</v>
      </c>
      <c r="L561" s="198">
        <v>21</v>
      </c>
      <c r="M561" s="124">
        <f t="shared" si="115"/>
        <v>157</v>
      </c>
      <c r="N561" s="125">
        <f t="shared" si="116"/>
        <v>3297</v>
      </c>
      <c r="O561" s="26" t="str">
        <f t="shared" si="117"/>
        <v/>
      </c>
      <c r="P561" s="27">
        <f t="shared" si="118"/>
        <v>21</v>
      </c>
    </row>
    <row r="562" spans="2:16" s="27" customFormat="1" ht="36" x14ac:dyDescent="0.3">
      <c r="B562" s="217" t="s">
        <v>162</v>
      </c>
      <c r="C562" s="218" t="s">
        <v>17</v>
      </c>
      <c r="D562" s="141" t="str">
        <f t="shared" si="113"/>
        <v>The University of Salzburg</v>
      </c>
      <c r="E562" s="141" t="str">
        <f t="shared" si="114"/>
        <v>Austria</v>
      </c>
      <c r="F562" s="217" t="s">
        <v>2045</v>
      </c>
      <c r="G562" s="217" t="s">
        <v>1311</v>
      </c>
      <c r="H562" s="217" t="s">
        <v>208</v>
      </c>
      <c r="I562" s="217" t="s">
        <v>2047</v>
      </c>
      <c r="J562" s="202">
        <v>43374</v>
      </c>
      <c r="K562" s="202">
        <v>43524</v>
      </c>
      <c r="L562" s="198">
        <v>11</v>
      </c>
      <c r="M562" s="124">
        <f t="shared" si="115"/>
        <v>157</v>
      </c>
      <c r="N562" s="125">
        <f t="shared" si="116"/>
        <v>1727</v>
      </c>
      <c r="O562" s="26" t="str">
        <f t="shared" si="117"/>
        <v/>
      </c>
      <c r="P562" s="27">
        <f t="shared" si="118"/>
        <v>11</v>
      </c>
    </row>
    <row r="563" spans="2:16" s="27" customFormat="1" ht="36" x14ac:dyDescent="0.3">
      <c r="B563" s="217" t="s">
        <v>160</v>
      </c>
      <c r="C563" s="218" t="s">
        <v>17</v>
      </c>
      <c r="D563" s="141" t="str">
        <f t="shared" si="113"/>
        <v>The University of Salzburg</v>
      </c>
      <c r="E563" s="141" t="str">
        <f t="shared" si="114"/>
        <v>Austria</v>
      </c>
      <c r="F563" s="217" t="s">
        <v>2048</v>
      </c>
      <c r="G563" s="217" t="s">
        <v>1311</v>
      </c>
      <c r="H563" s="217" t="s">
        <v>130</v>
      </c>
      <c r="I563" s="217" t="s">
        <v>2049</v>
      </c>
      <c r="J563" s="202">
        <v>43374</v>
      </c>
      <c r="K563" s="202">
        <v>43524</v>
      </c>
      <c r="L563" s="198">
        <v>10</v>
      </c>
      <c r="M563" s="124">
        <f t="shared" si="115"/>
        <v>241</v>
      </c>
      <c r="N563" s="125">
        <f t="shared" si="116"/>
        <v>2410</v>
      </c>
      <c r="O563" s="26" t="str">
        <f t="shared" si="117"/>
        <v/>
      </c>
      <c r="P563" s="27">
        <f t="shared" si="118"/>
        <v>10</v>
      </c>
    </row>
    <row r="564" spans="2:16" s="27" customFormat="1" ht="36" x14ac:dyDescent="0.3">
      <c r="B564" s="217" t="s">
        <v>211</v>
      </c>
      <c r="C564" s="218" t="s">
        <v>17</v>
      </c>
      <c r="D564" s="141" t="str">
        <f t="shared" si="113"/>
        <v>The University of Salzburg</v>
      </c>
      <c r="E564" s="141" t="str">
        <f t="shared" si="114"/>
        <v>Austria</v>
      </c>
      <c r="F564" s="217" t="s">
        <v>2048</v>
      </c>
      <c r="G564" s="217" t="s">
        <v>1311</v>
      </c>
      <c r="H564" s="217" t="s">
        <v>130</v>
      </c>
      <c r="I564" s="217" t="s">
        <v>2050</v>
      </c>
      <c r="J564" s="202">
        <v>43374</v>
      </c>
      <c r="K564" s="202">
        <v>43524</v>
      </c>
      <c r="L564" s="198">
        <v>3</v>
      </c>
      <c r="M564" s="124">
        <f t="shared" si="115"/>
        <v>241</v>
      </c>
      <c r="N564" s="125">
        <f t="shared" si="116"/>
        <v>723</v>
      </c>
      <c r="O564" s="26" t="str">
        <f t="shared" si="117"/>
        <v/>
      </c>
      <c r="P564" s="27">
        <f t="shared" si="118"/>
        <v>3</v>
      </c>
    </row>
    <row r="565" spans="2:16" s="27" customFormat="1" ht="36" x14ac:dyDescent="0.3">
      <c r="B565" s="210" t="s">
        <v>211</v>
      </c>
      <c r="C565" s="195" t="s">
        <v>17</v>
      </c>
      <c r="D565" s="141" t="str">
        <f t="shared" si="113"/>
        <v>The University of Salzburg</v>
      </c>
      <c r="E565" s="141" t="str">
        <f t="shared" si="114"/>
        <v>Austria</v>
      </c>
      <c r="F565" s="210" t="s">
        <v>2051</v>
      </c>
      <c r="G565" s="217" t="s">
        <v>1311</v>
      </c>
      <c r="H565" s="217" t="s">
        <v>130</v>
      </c>
      <c r="I565" s="210" t="s">
        <v>2052</v>
      </c>
      <c r="J565" s="202">
        <v>43525</v>
      </c>
      <c r="K565" s="202">
        <v>43750</v>
      </c>
      <c r="L565" s="198">
        <v>6</v>
      </c>
      <c r="M565" s="124">
        <f t="shared" si="115"/>
        <v>241</v>
      </c>
      <c r="N565" s="125">
        <f t="shared" si="116"/>
        <v>1446</v>
      </c>
      <c r="O565" s="26" t="str">
        <f t="shared" si="117"/>
        <v/>
      </c>
      <c r="P565" s="27">
        <f t="shared" si="118"/>
        <v>6</v>
      </c>
    </row>
    <row r="566" spans="2:16" s="27" customFormat="1" ht="36" x14ac:dyDescent="0.3">
      <c r="B566" s="210" t="s">
        <v>160</v>
      </c>
      <c r="C566" s="195" t="s">
        <v>17</v>
      </c>
      <c r="D566" s="141" t="str">
        <f t="shared" si="113"/>
        <v>The University of Salzburg</v>
      </c>
      <c r="E566" s="141" t="str">
        <f t="shared" si="114"/>
        <v>Austria</v>
      </c>
      <c r="F566" s="210" t="s">
        <v>2051</v>
      </c>
      <c r="G566" s="217" t="s">
        <v>1311</v>
      </c>
      <c r="H566" s="217" t="s">
        <v>130</v>
      </c>
      <c r="I566" s="210" t="s">
        <v>2053</v>
      </c>
      <c r="J566" s="202">
        <v>43525</v>
      </c>
      <c r="K566" s="222">
        <v>43750</v>
      </c>
      <c r="L566" s="198">
        <v>35</v>
      </c>
      <c r="M566" s="124">
        <f t="shared" si="115"/>
        <v>241</v>
      </c>
      <c r="N566" s="125">
        <f t="shared" si="116"/>
        <v>8435</v>
      </c>
      <c r="O566" s="26" t="str">
        <f t="shared" si="117"/>
        <v/>
      </c>
      <c r="P566" s="27">
        <f t="shared" si="118"/>
        <v>35</v>
      </c>
    </row>
    <row r="567" spans="2:16" s="27" customFormat="1" ht="36" x14ac:dyDescent="0.3">
      <c r="B567" s="210" t="s">
        <v>161</v>
      </c>
      <c r="C567" s="195" t="s">
        <v>17</v>
      </c>
      <c r="D567" s="141" t="str">
        <f t="shared" si="113"/>
        <v>The University of Salzburg</v>
      </c>
      <c r="E567" s="141" t="str">
        <f t="shared" si="114"/>
        <v>Austria</v>
      </c>
      <c r="F567" s="210" t="s">
        <v>2051</v>
      </c>
      <c r="G567" s="217" t="s">
        <v>1311</v>
      </c>
      <c r="H567" s="217" t="s">
        <v>130</v>
      </c>
      <c r="I567" s="210" t="s">
        <v>2054</v>
      </c>
      <c r="J567" s="202">
        <v>43525</v>
      </c>
      <c r="K567" s="222">
        <v>43750</v>
      </c>
      <c r="L567" s="198">
        <v>15</v>
      </c>
      <c r="M567" s="124">
        <f t="shared" si="115"/>
        <v>241</v>
      </c>
      <c r="N567" s="125">
        <f t="shared" si="116"/>
        <v>3615</v>
      </c>
      <c r="O567" s="26" t="str">
        <f t="shared" si="117"/>
        <v/>
      </c>
      <c r="P567" s="27">
        <f t="shared" si="118"/>
        <v>15</v>
      </c>
    </row>
    <row r="568" spans="2:16" s="27" customFormat="1" x14ac:dyDescent="0.3">
      <c r="B568" s="139"/>
      <c r="C568" s="25"/>
      <c r="D568" s="141" t="str">
        <f t="shared" si="113"/>
        <v/>
      </c>
      <c r="E568" s="141" t="str">
        <f t="shared" si="114"/>
        <v/>
      </c>
      <c r="F568" s="139"/>
      <c r="G568" s="139"/>
      <c r="H568" s="139"/>
      <c r="I568" s="139"/>
      <c r="J568" s="75"/>
      <c r="K568" s="75"/>
      <c r="L568" s="29">
        <v>0</v>
      </c>
      <c r="M568" s="124">
        <f t="shared" si="115"/>
        <v>0</v>
      </c>
      <c r="N568" s="125">
        <f t="shared" si="116"/>
        <v>0</v>
      </c>
      <c r="O568" s="26" t="str">
        <f t="shared" si="117"/>
        <v>Error</v>
      </c>
      <c r="P568" s="27">
        <f t="shared" si="118"/>
        <v>0</v>
      </c>
    </row>
    <row r="569" spans="2:16" s="27" customFormat="1" x14ac:dyDescent="0.3">
      <c r="B569" s="139"/>
      <c r="C569" s="25"/>
      <c r="D569" s="141" t="str">
        <f t="shared" si="23"/>
        <v/>
      </c>
      <c r="E569" s="141" t="str">
        <f t="shared" si="18"/>
        <v/>
      </c>
      <c r="F569" s="139"/>
      <c r="G569" s="139"/>
      <c r="H569" s="139"/>
      <c r="I569" s="139"/>
      <c r="J569" s="75"/>
      <c r="K569" s="75"/>
      <c r="L569" s="29">
        <v>0</v>
      </c>
      <c r="M569" s="124">
        <f t="shared" si="19"/>
        <v>0</v>
      </c>
      <c r="N569" s="125">
        <f t="shared" si="20"/>
        <v>0</v>
      </c>
      <c r="O569" s="26" t="str">
        <f t="shared" si="21"/>
        <v>Error</v>
      </c>
      <c r="P569" s="27">
        <f t="shared" si="22"/>
        <v>0</v>
      </c>
    </row>
  </sheetData>
  <sheetProtection password="E359" sheet="1" objects="1" scenarios="1" selectLockedCells="1"/>
  <dataConsolidate/>
  <mergeCells count="4">
    <mergeCell ref="B2:O2"/>
    <mergeCell ref="B4:C5"/>
    <mergeCell ref="D4:D5"/>
    <mergeCell ref="E4:E5"/>
  </mergeCells>
  <dataValidations xWindow="1317" yWindow="610" count="9">
    <dataValidation allowBlank="1" showInputMessage="1" showErrorMessage="1" error="Please encode short description" prompt="Please encode short description" sqref="I50:I569 I8:I48"/>
    <dataValidation type="custom" allowBlank="1" showInputMessage="1" showErrorMessage="1" error="Format error (Whole number only)" prompt="Please encode number of days (Whole number only)" sqref="L8:L569">
      <formula1>L8=INT(L8*1)/1</formula1>
    </dataValidation>
    <dataValidation type="list" allowBlank="1" showInputMessage="1" showErrorMessage="1" error="Click arrow to select Work Package" prompt="Click arrow to select Work Package" sqref="B8:B569">
      <formula1>WorkPackage</formula1>
    </dataValidation>
    <dataValidation type="list" allowBlank="1" showInputMessage="1" showErrorMessage="1" error="Click arrow to select Partner N°" prompt="Click arrow to select Partner N°" sqref="C8:C569">
      <formula1>PartnerN°</formula1>
    </dataValidation>
    <dataValidation type="list" allowBlank="1" showInputMessage="1" showErrorMessage="1" error="Please click arrow to select Category of Tasks" prompt="Please click arrow to select Category of Tasks" sqref="H8:H569">
      <formula1>StaffCat</formula1>
    </dataValidation>
    <dataValidation allowBlank="1" showInputMessage="1" showErrorMessage="1" error="Please encode name of the staff member" prompt="Please encode name of the staff member" sqref="G8:G569"/>
    <dataValidation allowBlank="1" showInputMessage="1" showErrorMessage="1" error="Please encode supporting document ref." prompt="Please encode supporting document ref." sqref="F8:F569"/>
    <dataValidation type="date" allowBlank="1" showInputMessage="1" showErrorMessage="1" error="Please encode date (format must be dd/mm/yy)" prompt="Please encode date (format must be dd/mm/yy)" sqref="J8:K569">
      <formula1>36526</formula1>
      <formula2>55153</formula2>
    </dataValidation>
    <dataValidation allowBlank="1" showInputMessage="1" errorTitle="Warning: Max Ceilings exceeded" error="Please be aware that this exceed the &quot;Ceilings&quot; for the maximum amounts for staff cost by country" sqref="M8:M569"/>
  </dataValidations>
  <printOptions horizontalCentered="1"/>
  <pageMargins left="0.23622047244094491" right="0.23622047244094491" top="0.39370078740157483" bottom="0.74803149606299213" header="0.31496062992125984" footer="0.31496062992125984"/>
  <pageSetup paperSize="9" scale="32" fitToHeight="0" orientation="landscape" r:id="rId1"/>
  <headerFooter>
    <oddFooter xml:space="preserve">&amp;CPage &amp;P of 3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225" r:id="rId4" name="Button 1">
              <controlPr defaultSize="0" print="0" autoFill="0" autoPict="0" macro="[0]!AddRow">
                <anchor moveWithCells="1" sizeWithCells="1">
                  <from>
                    <xdr:col>1</xdr:col>
                    <xdr:colOff>76200</xdr:colOff>
                    <xdr:row>1</xdr:row>
                    <xdr:rowOff>99060</xdr:rowOff>
                  </from>
                  <to>
                    <xdr:col>1</xdr:col>
                    <xdr:colOff>1661160</xdr:colOff>
                    <xdr:row>1</xdr:row>
                    <xdr:rowOff>457200</xdr:rowOff>
                  </to>
                </anchor>
              </controlPr>
            </control>
          </mc:Choice>
        </mc:AlternateContent>
        <mc:AlternateContent xmlns:mc="http://schemas.openxmlformats.org/markup-compatibility/2006">
          <mc:Choice Requires="x14">
            <control shapeId="3226" r:id="rId5" name="Button 2">
              <controlPr defaultSize="0" print="0" autoFill="0" autoPict="0" macro="[0]!DeleteRow">
                <anchor moveWithCells="1" sizeWithCells="1">
                  <from>
                    <xdr:col>1</xdr:col>
                    <xdr:colOff>1737360</xdr:colOff>
                    <xdr:row>1</xdr:row>
                    <xdr:rowOff>99060</xdr:rowOff>
                  </from>
                  <to>
                    <xdr:col>2</xdr:col>
                    <xdr:colOff>457200</xdr:colOff>
                    <xdr:row>1</xdr:row>
                    <xdr:rowOff>457200</xdr:rowOff>
                  </to>
                </anchor>
              </controlPr>
            </control>
          </mc:Choice>
        </mc:AlternateContent>
        <mc:AlternateContent xmlns:mc="http://schemas.openxmlformats.org/markup-compatibility/2006">
          <mc:Choice Requires="x14">
            <control shapeId="3231" r:id="rId6" name="Button 3">
              <controlPr defaultSize="0" print="0" autoFill="0" autoPict="0" macro="[0]!DuplicateRow">
                <anchor moveWithCells="1">
                  <from>
                    <xdr:col>2</xdr:col>
                    <xdr:colOff>533400</xdr:colOff>
                    <xdr:row>1</xdr:row>
                    <xdr:rowOff>99060</xdr:rowOff>
                  </from>
                  <to>
                    <xdr:col>3</xdr:col>
                    <xdr:colOff>1386840</xdr:colOff>
                    <xdr:row>1</xdr:row>
                    <xdr:rowOff>457200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3" tint="0.39997558519241921"/>
    <pageSetUpPr fitToPage="1"/>
  </sheetPr>
  <dimension ref="B1:R577"/>
  <sheetViews>
    <sheetView showGridLines="0" zoomScale="55" zoomScaleNormal="55" zoomScaleSheetLayoutView="55" workbookViewId="0">
      <pane ySplit="8" topLeftCell="A9" activePane="bottomLeft" state="frozen"/>
      <selection pane="bottomLeft" activeCell="B9" sqref="B9"/>
    </sheetView>
  </sheetViews>
  <sheetFormatPr defaultColWidth="9.109375" defaultRowHeight="18" x14ac:dyDescent="0.35"/>
  <cols>
    <col min="1" max="1" width="1.5546875" style="5" customWidth="1"/>
    <col min="2" max="2" width="42.5546875" style="5" customWidth="1"/>
    <col min="3" max="3" width="10.5546875" style="5" customWidth="1"/>
    <col min="4" max="5" width="50.5546875" style="5" customWidth="1"/>
    <col min="6" max="6" width="25.5546875" style="5" customWidth="1"/>
    <col min="7" max="7" width="30.5546875" style="5" customWidth="1"/>
    <col min="8" max="8" width="15.5546875" style="5" customWidth="1"/>
    <col min="9" max="10" width="30.5546875" style="5" customWidth="1"/>
    <col min="11" max="12" width="18.5546875" style="5" customWidth="1"/>
    <col min="13" max="14" width="15.5546875" style="5" customWidth="1"/>
    <col min="15" max="17" width="20.5546875" style="5" customWidth="1"/>
    <col min="18" max="18" width="11.5546875" style="5" customWidth="1"/>
    <col min="19" max="19" width="1.5546875" style="5" customWidth="1"/>
    <col min="20" max="16384" width="9.109375" style="5"/>
  </cols>
  <sheetData>
    <row r="1" spans="2:18" ht="8.1" customHeight="1" x14ac:dyDescent="0.35"/>
    <row r="2" spans="2:18" s="8" customFormat="1" ht="40.049999999999997" customHeight="1" x14ac:dyDescent="0.35">
      <c r="B2" s="291" t="s">
        <v>169</v>
      </c>
      <c r="C2" s="291"/>
      <c r="D2" s="291"/>
      <c r="E2" s="291"/>
      <c r="F2" s="291"/>
      <c r="G2" s="291"/>
      <c r="H2" s="291"/>
      <c r="I2" s="291"/>
      <c r="J2" s="291"/>
      <c r="K2" s="291"/>
      <c r="L2" s="291"/>
      <c r="M2" s="291"/>
      <c r="N2" s="291"/>
      <c r="O2" s="291"/>
      <c r="P2" s="291"/>
      <c r="Q2" s="291"/>
      <c r="R2" s="291"/>
    </row>
    <row r="3" spans="2:18" s="8" customFormat="1" ht="8.1" customHeight="1" x14ac:dyDescent="0.35">
      <c r="B3" s="22"/>
      <c r="C3" s="73"/>
      <c r="D3" s="73"/>
      <c r="E3" s="73"/>
      <c r="F3" s="73"/>
      <c r="G3" s="73"/>
      <c r="H3" s="73"/>
      <c r="I3" s="73"/>
      <c r="J3" s="73"/>
      <c r="K3" s="73"/>
      <c r="L3" s="73"/>
      <c r="M3" s="73"/>
      <c r="N3" s="73"/>
      <c r="O3" s="73"/>
      <c r="P3" s="73"/>
      <c r="R3" s="20"/>
    </row>
    <row r="4" spans="2:18" s="8" customFormat="1" ht="20.100000000000001" customHeight="1" x14ac:dyDescent="0.35">
      <c r="B4" s="288" t="s">
        <v>264</v>
      </c>
      <c r="C4" s="288"/>
      <c r="D4" s="172">
        <f>SUMIF(R:R,"&lt;&gt;Error",O:O)</f>
        <v>97880</v>
      </c>
      <c r="E4" s="79" t="str">
        <f>IF(D4&gt;ROUND('Final financial statement'!D13*1.1,2),"Exceeds Grant Awarded + 10%","")</f>
        <v/>
      </c>
      <c r="F4" s="73"/>
      <c r="G4" s="73"/>
      <c r="H4" s="73"/>
      <c r="I4" s="73"/>
      <c r="J4" s="73"/>
      <c r="K4" s="73"/>
      <c r="L4" s="73"/>
      <c r="M4" s="73"/>
      <c r="N4" s="73"/>
      <c r="O4" s="73"/>
      <c r="P4" s="73"/>
      <c r="R4" s="20"/>
    </row>
    <row r="5" spans="2:18" s="8" customFormat="1" ht="20.100000000000001" customHeight="1" x14ac:dyDescent="0.35">
      <c r="B5" s="288" t="s">
        <v>263</v>
      </c>
      <c r="C5" s="288"/>
      <c r="D5" s="172">
        <f>SUMIF(R:R,"&lt;&gt;Error",P:P)</f>
        <v>204015</v>
      </c>
      <c r="E5" s="79" t="str">
        <f>IF(D5&gt;ROUND('Final financial statement'!D14*1.1,2),"Exceeds Grant Awarded + 10%","")</f>
        <v/>
      </c>
      <c r="F5" s="73"/>
      <c r="G5" s="73"/>
      <c r="H5" s="73"/>
      <c r="I5" s="73"/>
      <c r="J5" s="73"/>
      <c r="K5" s="73"/>
      <c r="L5" s="73"/>
      <c r="M5" s="73"/>
      <c r="N5" s="73"/>
      <c r="O5" s="73"/>
      <c r="P5" s="73"/>
      <c r="R5" s="20"/>
    </row>
    <row r="6" spans="2:18" s="8" customFormat="1" ht="8.1" customHeight="1" x14ac:dyDescent="0.35">
      <c r="B6" s="9"/>
      <c r="C6" s="74"/>
      <c r="D6" s="74"/>
      <c r="E6" s="74"/>
      <c r="F6" s="74"/>
      <c r="G6" s="74"/>
      <c r="H6" s="74"/>
      <c r="I6" s="74"/>
      <c r="J6" s="74"/>
      <c r="K6" s="74"/>
      <c r="L6" s="74"/>
      <c r="M6" s="74"/>
      <c r="N6" s="74"/>
      <c r="O6" s="74"/>
      <c r="P6" s="74"/>
      <c r="Q6" s="10"/>
      <c r="R6" s="21"/>
    </row>
    <row r="7" spans="2:18" s="34" customFormat="1" ht="54" x14ac:dyDescent="0.35">
      <c r="B7" s="174" t="s">
        <v>155</v>
      </c>
      <c r="C7" s="174" t="s">
        <v>146</v>
      </c>
      <c r="D7" s="174" t="s">
        <v>361</v>
      </c>
      <c r="E7" s="174" t="s">
        <v>360</v>
      </c>
      <c r="F7" s="174" t="s">
        <v>227</v>
      </c>
      <c r="G7" s="174" t="s">
        <v>231</v>
      </c>
      <c r="H7" s="174" t="s">
        <v>194</v>
      </c>
      <c r="I7" s="174" t="s">
        <v>234</v>
      </c>
      <c r="J7" s="80" t="s">
        <v>235</v>
      </c>
      <c r="K7" s="81" t="s">
        <v>232</v>
      </c>
      <c r="L7" s="81" t="s">
        <v>233</v>
      </c>
      <c r="M7" s="174" t="s">
        <v>253</v>
      </c>
      <c r="N7" s="174" t="s">
        <v>252</v>
      </c>
      <c r="O7" s="80" t="s">
        <v>228</v>
      </c>
      <c r="P7" s="174" t="s">
        <v>229</v>
      </c>
      <c r="Q7" s="174" t="s">
        <v>230</v>
      </c>
      <c r="R7" s="174" t="s">
        <v>196</v>
      </c>
    </row>
    <row r="8" spans="2:18" s="27" customFormat="1" hidden="1" x14ac:dyDescent="0.3">
      <c r="B8" s="139"/>
      <c r="C8" s="25"/>
      <c r="D8" s="141" t="str">
        <f t="shared" ref="D8:D52" si="0">IFERROR(IF(VLOOKUP(C8,PartnerN°Ref,2,FALSE)=0,"",VLOOKUP(C8,PartnerN°Ref,2,FALSE)),"")</f>
        <v/>
      </c>
      <c r="E8" s="141" t="str">
        <f t="shared" ref="E8:E52" si="1">IFERROR(IF(VLOOKUP(C8,PartnerN°Ref,3,FALSE)=0,"",VLOOKUP(C8,PartnerN°Ref,3,FALSE)),"")</f>
        <v/>
      </c>
      <c r="F8" s="139"/>
      <c r="G8" s="139"/>
      <c r="H8" s="142"/>
      <c r="I8" s="139"/>
      <c r="J8" s="143"/>
      <c r="K8" s="84"/>
      <c r="L8" s="84"/>
      <c r="M8" s="85">
        <v>0</v>
      </c>
      <c r="N8" s="86">
        <v>0</v>
      </c>
      <c r="O8" s="82">
        <f t="shared" ref="O8:O52" si="2">IF(R8="Error",0,IF(AND(N8&gt;99,N8&lt;500),180,0)+IF(AND(N8&gt;499,N8&lt;2000),275,0)+IF(AND(N8&gt;1999,N8&lt;3000),360,0)+IF(AND(N8&gt;2999,N8&lt;4000),530,0)+IF(AND(N8&gt;3999,N8&lt;8000),820,0)+IF(N8&gt;7999,1100,0))</f>
        <v>0</v>
      </c>
      <c r="P8" s="69">
        <f t="shared" ref="P8:P52" si="3">IF(R8="Error",0,IF(M8&gt;((L8-K8)+1),IF(AND(H8="Staff",((L8-K8)+1)&gt;0,((L8-K8)+1)&lt;15),(120*((L8-K8)+1)),IF(AND(H8="Staff",((L8-K8)+1)&gt;14,((L8-K8)+1)&lt;61),(1680+((((L8-K8)+1)-14)*70)),IF(AND(H8="Staff",((L8-K8)+1)&gt;60,((L8-K8)+1)&lt;91),(4900+((((L8-K8)+1)-60)*50)),IF(AND(H8="Staff",((L8-K8)+1)&gt;90),6400,IF(AND(H8="Student",((L8-K8)+1)&gt;0,((L8-K8)+1)&lt;15),(55*((L8-K8)+1)),IF(AND(H8="Student",((L8-K8)+1)&gt;14,((L8-K8)+1)&lt;91),(770+((((L8-K8)+1)-14)*40)),IF(AND(H8="Student",((L8-K8)+1)&gt;90),3810,0))))))),IF(AND(H8="Staff",M8&gt;0,M8&lt;15),(120*M8),IF(AND(H8="Staff",M8&gt;14,M8&lt;61),(1680+((M8-14)*70)),IF(AND(H8="Staff",M8&gt;60,M8&lt;91),(4900+((M8-60)*50)),IF(AND(H8="Staff",M8&gt;90),6400,IF(AND(H8="Student",M8&gt;0,M8&lt;15),(55*M8),IF(AND(H8="Student",M8&gt;14,M8&lt;91),(770+((M8-14)*40)),IF(AND(H8="Student",M8&gt;90),3810,0)))))))))</f>
        <v>0</v>
      </c>
      <c r="Q8" s="83">
        <f t="shared" ref="Q8:Q52" si="4">O8+P8</f>
        <v>0</v>
      </c>
      <c r="R8" s="26" t="str">
        <f t="shared" ref="R8:R52" si="5">IF(OR(COUNTBLANK(B8:N8)&gt;0,COUNTIF(WorkPackage,B8)=0,COUNTIF(PartnerN°,C8)=0,COUNTIF(CountryALL,E8)=0,COUNTIF(Category2,H8)=0,(L8-K8)&lt;0,ISNUMBER(M8)=FALSE,IF(ISNUMBER(M8)=TRUE,M8=INT(M8*1)/1=FALSE),ISNUMBER(N8)=FALSE,IF(ISNUMBER(N8)=TRUE,N8=INT(N8*1)/1=FALSE)),"Error","")</f>
        <v>Error</v>
      </c>
    </row>
    <row r="9" spans="2:18" s="27" customFormat="1" ht="36" x14ac:dyDescent="0.3">
      <c r="B9" s="139" t="s">
        <v>160</v>
      </c>
      <c r="C9" s="25" t="s">
        <v>7</v>
      </c>
      <c r="D9" s="141" t="str">
        <f t="shared" si="0"/>
        <v>Kibbutzim College of Education, Technology and Arts</v>
      </c>
      <c r="E9" s="141" t="str">
        <f t="shared" si="1"/>
        <v>Israel</v>
      </c>
      <c r="F9" s="139">
        <v>17</v>
      </c>
      <c r="G9" s="139" t="s">
        <v>471</v>
      </c>
      <c r="H9" s="142" t="s">
        <v>192</v>
      </c>
      <c r="I9" s="139" t="s">
        <v>473</v>
      </c>
      <c r="J9" s="143" t="s">
        <v>474</v>
      </c>
      <c r="K9" s="84">
        <v>42942</v>
      </c>
      <c r="L9" s="84">
        <v>42942</v>
      </c>
      <c r="M9" s="85">
        <v>1</v>
      </c>
      <c r="N9" s="86">
        <v>4</v>
      </c>
      <c r="O9" s="82">
        <f t="shared" si="2"/>
        <v>0</v>
      </c>
      <c r="P9" s="69">
        <f t="shared" si="3"/>
        <v>120</v>
      </c>
      <c r="Q9" s="83">
        <f t="shared" si="4"/>
        <v>120</v>
      </c>
      <c r="R9" s="26" t="str">
        <f t="shared" si="5"/>
        <v/>
      </c>
    </row>
    <row r="10" spans="2:18" s="27" customFormat="1" ht="36" x14ac:dyDescent="0.3">
      <c r="B10" s="139" t="s">
        <v>160</v>
      </c>
      <c r="C10" s="25" t="s">
        <v>7</v>
      </c>
      <c r="D10" s="141" t="str">
        <f t="shared" si="0"/>
        <v>Kibbutzim College of Education, Technology and Arts</v>
      </c>
      <c r="E10" s="141" t="str">
        <f t="shared" si="1"/>
        <v>Israel</v>
      </c>
      <c r="F10" s="139">
        <v>35</v>
      </c>
      <c r="G10" s="139" t="s">
        <v>471</v>
      </c>
      <c r="H10" s="142" t="s">
        <v>472</v>
      </c>
      <c r="I10" s="139" t="s">
        <v>473</v>
      </c>
      <c r="J10" s="143" t="s">
        <v>475</v>
      </c>
      <c r="K10" s="84">
        <v>43045</v>
      </c>
      <c r="L10" s="84">
        <v>43045</v>
      </c>
      <c r="M10" s="85">
        <v>1</v>
      </c>
      <c r="N10" s="86">
        <v>16</v>
      </c>
      <c r="O10" s="82">
        <f t="shared" si="2"/>
        <v>0</v>
      </c>
      <c r="P10" s="69">
        <f t="shared" si="3"/>
        <v>120</v>
      </c>
      <c r="Q10" s="83">
        <f t="shared" si="4"/>
        <v>120</v>
      </c>
      <c r="R10" s="26" t="str">
        <f t="shared" si="5"/>
        <v/>
      </c>
    </row>
    <row r="11" spans="2:18" s="27" customFormat="1" ht="36" x14ac:dyDescent="0.3">
      <c r="B11" s="139" t="s">
        <v>160</v>
      </c>
      <c r="C11" s="25" t="s">
        <v>7</v>
      </c>
      <c r="D11" s="141" t="str">
        <f t="shared" si="0"/>
        <v>Kibbutzim College of Education, Technology and Arts</v>
      </c>
      <c r="E11" s="141" t="str">
        <f t="shared" si="1"/>
        <v>Israel</v>
      </c>
      <c r="F11" s="139">
        <v>2</v>
      </c>
      <c r="G11" s="139" t="s">
        <v>476</v>
      </c>
      <c r="H11" s="142" t="s">
        <v>472</v>
      </c>
      <c r="I11" s="139" t="s">
        <v>473</v>
      </c>
      <c r="J11" s="143" t="s">
        <v>477</v>
      </c>
      <c r="K11" s="84">
        <v>43046</v>
      </c>
      <c r="L11" s="84">
        <v>43046</v>
      </c>
      <c r="M11" s="85">
        <v>1</v>
      </c>
      <c r="N11" s="86">
        <v>23</v>
      </c>
      <c r="O11" s="82">
        <f t="shared" si="2"/>
        <v>0</v>
      </c>
      <c r="P11" s="69">
        <f t="shared" si="3"/>
        <v>120</v>
      </c>
      <c r="Q11" s="83">
        <f t="shared" si="4"/>
        <v>120</v>
      </c>
      <c r="R11" s="26" t="str">
        <f t="shared" si="5"/>
        <v/>
      </c>
    </row>
    <row r="12" spans="2:18" s="27" customFormat="1" ht="36" x14ac:dyDescent="0.3">
      <c r="B12" s="139" t="s">
        <v>160</v>
      </c>
      <c r="C12" s="25" t="s">
        <v>7</v>
      </c>
      <c r="D12" s="141" t="str">
        <f t="shared" ref="D12" si="6">IFERROR(IF(VLOOKUP(C12,PartnerN°Ref,2,FALSE)=0,"",VLOOKUP(C12,PartnerN°Ref,2,FALSE)),"")</f>
        <v>Kibbutzim College of Education, Technology and Arts</v>
      </c>
      <c r="E12" s="141" t="str">
        <f t="shared" ref="E12" si="7">IFERROR(IF(VLOOKUP(C12,PartnerN°Ref,3,FALSE)=0,"",VLOOKUP(C12,PartnerN°Ref,3,FALSE)),"")</f>
        <v>Israel</v>
      </c>
      <c r="F12" s="188" t="s">
        <v>588</v>
      </c>
      <c r="G12" s="139" t="s">
        <v>476</v>
      </c>
      <c r="H12" s="142" t="s">
        <v>192</v>
      </c>
      <c r="I12" s="139" t="s">
        <v>473</v>
      </c>
      <c r="J12" s="143" t="s">
        <v>587</v>
      </c>
      <c r="K12" s="84">
        <v>43131</v>
      </c>
      <c r="L12" s="84">
        <v>43131</v>
      </c>
      <c r="M12" s="85">
        <v>1</v>
      </c>
      <c r="N12" s="86">
        <v>11</v>
      </c>
      <c r="O12" s="82">
        <f t="shared" ref="O12" si="8">IF(R12="Error",0,IF(AND(N12&gt;99,N12&lt;500),180,0)+IF(AND(N12&gt;499,N12&lt;2000),275,0)+IF(AND(N12&gt;1999,N12&lt;3000),360,0)+IF(AND(N12&gt;2999,N12&lt;4000),530,0)+IF(AND(N12&gt;3999,N12&lt;8000),820,0)+IF(N12&gt;7999,1100,0))</f>
        <v>0</v>
      </c>
      <c r="P12" s="69">
        <f t="shared" ref="P12" si="9">IF(R12="Error",0,IF(M12&gt;((L12-K12)+1),IF(AND(H12="Staff",((L12-K12)+1)&gt;0,((L12-K12)+1)&lt;15),(120*((L12-K12)+1)),IF(AND(H12="Staff",((L12-K12)+1)&gt;14,((L12-K12)+1)&lt;61),(1680+((((L12-K12)+1)-14)*70)),IF(AND(H12="Staff",((L12-K12)+1)&gt;60,((L12-K12)+1)&lt;91),(4900+((((L12-K12)+1)-60)*50)),IF(AND(H12="Staff",((L12-K12)+1)&gt;90),6400,IF(AND(H12="Student",((L12-K12)+1)&gt;0,((L12-K12)+1)&lt;15),(55*((L12-K12)+1)),IF(AND(H12="Student",((L12-K12)+1)&gt;14,((L12-K12)+1)&lt;91),(770+((((L12-K12)+1)-14)*40)),IF(AND(H12="Student",((L12-K12)+1)&gt;90),3810,0))))))),IF(AND(H12="Staff",M12&gt;0,M12&lt;15),(120*M12),IF(AND(H12="Staff",M12&gt;14,M12&lt;61),(1680+((M12-14)*70)),IF(AND(H12="Staff",M12&gt;60,M12&lt;91),(4900+((M12-60)*50)),IF(AND(H12="Staff",M12&gt;90),6400,IF(AND(H12="Student",M12&gt;0,M12&lt;15),(55*M12),IF(AND(H12="Student",M12&gt;14,M12&lt;91),(770+((M12-14)*40)),IF(AND(H12="Student",M12&gt;90),3810,0)))))))))</f>
        <v>120</v>
      </c>
      <c r="Q12" s="83">
        <f t="shared" ref="Q12" si="10">O12+P12</f>
        <v>120</v>
      </c>
      <c r="R12" s="26" t="str">
        <f t="shared" ref="R12" si="11">IF(OR(COUNTBLANK(B12:N12)&gt;0,COUNTIF(WorkPackage,B12)=0,COUNTIF(PartnerN°,C12)=0,COUNTIF(CountryALL,E12)=0,COUNTIF(Category2,H12)=0,(L12-K12)&lt;0,ISNUMBER(M12)=FALSE,IF(ISNUMBER(M12)=TRUE,M12=INT(M12*1)/1=FALSE),ISNUMBER(N12)=FALSE,IF(ISNUMBER(N12)=TRUE,N12=INT(N12*1)/1=FALSE)),"Error","")</f>
        <v/>
      </c>
    </row>
    <row r="13" spans="2:18" s="27" customFormat="1" ht="36" x14ac:dyDescent="0.3">
      <c r="B13" s="139" t="s">
        <v>160</v>
      </c>
      <c r="C13" s="25" t="s">
        <v>7</v>
      </c>
      <c r="D13" s="141" t="str">
        <f t="shared" si="0"/>
        <v>Kibbutzim College of Education, Technology and Arts</v>
      </c>
      <c r="E13" s="141" t="str">
        <f t="shared" si="1"/>
        <v>Israel</v>
      </c>
      <c r="F13" s="139">
        <v>4</v>
      </c>
      <c r="G13" s="139" t="s">
        <v>476</v>
      </c>
      <c r="H13" s="142" t="s">
        <v>472</v>
      </c>
      <c r="I13" s="139" t="s">
        <v>473</v>
      </c>
      <c r="J13" s="143" t="s">
        <v>478</v>
      </c>
      <c r="K13" s="84">
        <v>42799</v>
      </c>
      <c r="L13" s="84">
        <v>42804</v>
      </c>
      <c r="M13" s="85">
        <v>6</v>
      </c>
      <c r="N13" s="86">
        <v>1618</v>
      </c>
      <c r="O13" s="82">
        <f t="shared" si="2"/>
        <v>275</v>
      </c>
      <c r="P13" s="69">
        <f t="shared" si="3"/>
        <v>720</v>
      </c>
      <c r="Q13" s="83">
        <f t="shared" si="4"/>
        <v>995</v>
      </c>
      <c r="R13" s="26" t="str">
        <f t="shared" si="5"/>
        <v/>
      </c>
    </row>
    <row r="14" spans="2:18" s="27" customFormat="1" ht="36" x14ac:dyDescent="0.3">
      <c r="B14" s="139" t="s">
        <v>160</v>
      </c>
      <c r="C14" s="25" t="s">
        <v>7</v>
      </c>
      <c r="D14" s="141" t="str">
        <f t="shared" si="0"/>
        <v>Kibbutzim College of Education, Technology and Arts</v>
      </c>
      <c r="E14" s="141" t="str">
        <f t="shared" si="1"/>
        <v>Israel</v>
      </c>
      <c r="F14" s="139">
        <v>7</v>
      </c>
      <c r="G14" s="139" t="s">
        <v>476</v>
      </c>
      <c r="H14" s="142" t="s">
        <v>472</v>
      </c>
      <c r="I14" s="139" t="s">
        <v>473</v>
      </c>
      <c r="J14" s="143" t="s">
        <v>475</v>
      </c>
      <c r="K14" s="84">
        <v>42789</v>
      </c>
      <c r="L14" s="84">
        <v>42789</v>
      </c>
      <c r="M14" s="85">
        <v>1</v>
      </c>
      <c r="N14" s="86">
        <v>16</v>
      </c>
      <c r="O14" s="82">
        <f t="shared" si="2"/>
        <v>0</v>
      </c>
      <c r="P14" s="69">
        <f t="shared" si="3"/>
        <v>120</v>
      </c>
      <c r="Q14" s="83">
        <f t="shared" si="4"/>
        <v>120</v>
      </c>
      <c r="R14" s="26" t="str">
        <f t="shared" si="5"/>
        <v/>
      </c>
    </row>
    <row r="15" spans="2:18" s="27" customFormat="1" ht="36" x14ac:dyDescent="0.3">
      <c r="B15" s="139" t="s">
        <v>160</v>
      </c>
      <c r="C15" s="25" t="s">
        <v>7</v>
      </c>
      <c r="D15" s="141" t="str">
        <f t="shared" ref="D15" si="12">IFERROR(IF(VLOOKUP(C15,PartnerN°Ref,2,FALSE)=0,"",VLOOKUP(C15,PartnerN°Ref,2,FALSE)),"")</f>
        <v>Kibbutzim College of Education, Technology and Arts</v>
      </c>
      <c r="E15" s="141" t="str">
        <f t="shared" ref="E15" si="13">IFERROR(IF(VLOOKUP(C15,PartnerN°Ref,3,FALSE)=0,"",VLOOKUP(C15,PartnerN°Ref,3,FALSE)),"")</f>
        <v>Israel</v>
      </c>
      <c r="F15" s="139">
        <v>8</v>
      </c>
      <c r="G15" s="139" t="s">
        <v>469</v>
      </c>
      <c r="H15" s="142" t="s">
        <v>192</v>
      </c>
      <c r="I15" s="139" t="s">
        <v>473</v>
      </c>
      <c r="J15" s="143" t="s">
        <v>475</v>
      </c>
      <c r="K15" s="84">
        <v>42789</v>
      </c>
      <c r="L15" s="84">
        <v>42789</v>
      </c>
      <c r="M15" s="85">
        <v>1</v>
      </c>
      <c r="N15" s="86">
        <v>16</v>
      </c>
      <c r="O15" s="82">
        <f t="shared" ref="O15" si="14">IF(R15="Error",0,IF(AND(N15&gt;99,N15&lt;500),180,0)+IF(AND(N15&gt;499,N15&lt;2000),275,0)+IF(AND(N15&gt;1999,N15&lt;3000),360,0)+IF(AND(N15&gt;2999,N15&lt;4000),530,0)+IF(AND(N15&gt;3999,N15&lt;8000),820,0)+IF(N15&gt;7999,1100,0))</f>
        <v>0</v>
      </c>
      <c r="P15" s="69">
        <f t="shared" ref="P15" si="15">IF(R15="Error",0,IF(M15&gt;((L15-K15)+1),IF(AND(H15="Staff",((L15-K15)+1)&gt;0,((L15-K15)+1)&lt;15),(120*((L15-K15)+1)),IF(AND(H15="Staff",((L15-K15)+1)&gt;14,((L15-K15)+1)&lt;61),(1680+((((L15-K15)+1)-14)*70)),IF(AND(H15="Staff",((L15-K15)+1)&gt;60,((L15-K15)+1)&lt;91),(4900+((((L15-K15)+1)-60)*50)),IF(AND(H15="Staff",((L15-K15)+1)&gt;90),6400,IF(AND(H15="Student",((L15-K15)+1)&gt;0,((L15-K15)+1)&lt;15),(55*((L15-K15)+1)),IF(AND(H15="Student",((L15-K15)+1)&gt;14,((L15-K15)+1)&lt;91),(770+((((L15-K15)+1)-14)*40)),IF(AND(H15="Student",((L15-K15)+1)&gt;90),3810,0))))))),IF(AND(H15="Staff",M15&gt;0,M15&lt;15),(120*M15),IF(AND(H15="Staff",M15&gt;14,M15&lt;61),(1680+((M15-14)*70)),IF(AND(H15="Staff",M15&gt;60,M15&lt;91),(4900+((M15-60)*50)),IF(AND(H15="Staff",M15&gt;90),6400,IF(AND(H15="Student",M15&gt;0,M15&lt;15),(55*M15),IF(AND(H15="Student",M15&gt;14,M15&lt;91),(770+((M15-14)*40)),IF(AND(H15="Student",M15&gt;90),3810,0)))))))))</f>
        <v>120</v>
      </c>
      <c r="Q15" s="83">
        <f t="shared" ref="Q15" si="16">O15+P15</f>
        <v>120</v>
      </c>
      <c r="R15" s="26" t="str">
        <f t="shared" ref="R15" si="17">IF(OR(COUNTBLANK(B15:N15)&gt;0,COUNTIF(WorkPackage,B15)=0,COUNTIF(PartnerN°,C15)=0,COUNTIF(CountryALL,E15)=0,COUNTIF(Category2,H15)=0,(L15-K15)&lt;0,ISNUMBER(M15)=FALSE,IF(ISNUMBER(M15)=TRUE,M15=INT(M15*1)/1=FALSE),ISNUMBER(N15)=FALSE,IF(ISNUMBER(N15)=TRUE,N15=INT(N15*1)/1=FALSE)),"Error","")</f>
        <v/>
      </c>
    </row>
    <row r="16" spans="2:18" s="27" customFormat="1" ht="36" x14ac:dyDescent="0.3">
      <c r="B16" s="139" t="s">
        <v>160</v>
      </c>
      <c r="C16" s="25" t="s">
        <v>7</v>
      </c>
      <c r="D16" s="141" t="str">
        <f t="shared" si="0"/>
        <v>Kibbutzim College of Education, Technology and Arts</v>
      </c>
      <c r="E16" s="141" t="str">
        <f t="shared" si="1"/>
        <v>Israel</v>
      </c>
      <c r="F16" s="139">
        <v>9</v>
      </c>
      <c r="G16" s="139" t="s">
        <v>476</v>
      </c>
      <c r="H16" s="142" t="s">
        <v>472</v>
      </c>
      <c r="I16" s="139" t="s">
        <v>473</v>
      </c>
      <c r="J16" s="143" t="s">
        <v>479</v>
      </c>
      <c r="K16" s="84">
        <v>42890</v>
      </c>
      <c r="L16" s="84">
        <v>42896</v>
      </c>
      <c r="M16" s="85">
        <v>7</v>
      </c>
      <c r="N16" s="86">
        <v>3132</v>
      </c>
      <c r="O16" s="82">
        <f t="shared" si="2"/>
        <v>530</v>
      </c>
      <c r="P16" s="69">
        <f t="shared" si="3"/>
        <v>840</v>
      </c>
      <c r="Q16" s="83">
        <f t="shared" si="4"/>
        <v>1370</v>
      </c>
      <c r="R16" s="26" t="str">
        <f t="shared" si="5"/>
        <v/>
      </c>
    </row>
    <row r="17" spans="2:18" s="27" customFormat="1" ht="36" x14ac:dyDescent="0.3">
      <c r="B17" s="139" t="s">
        <v>160</v>
      </c>
      <c r="C17" s="25" t="s">
        <v>7</v>
      </c>
      <c r="D17" s="141" t="str">
        <f t="shared" si="0"/>
        <v>Kibbutzim College of Education, Technology and Arts</v>
      </c>
      <c r="E17" s="141" t="str">
        <f t="shared" si="1"/>
        <v>Israel</v>
      </c>
      <c r="F17" s="139">
        <v>15</v>
      </c>
      <c r="G17" s="139" t="s">
        <v>476</v>
      </c>
      <c r="H17" s="142" t="s">
        <v>472</v>
      </c>
      <c r="I17" s="139" t="s">
        <v>473</v>
      </c>
      <c r="J17" s="143" t="s">
        <v>474</v>
      </c>
      <c r="K17" s="84">
        <v>42942</v>
      </c>
      <c r="L17" s="84">
        <v>42943</v>
      </c>
      <c r="M17" s="85">
        <v>2</v>
      </c>
      <c r="N17" s="86">
        <v>4</v>
      </c>
      <c r="O17" s="82">
        <f t="shared" si="2"/>
        <v>0</v>
      </c>
      <c r="P17" s="69">
        <f t="shared" si="3"/>
        <v>240</v>
      </c>
      <c r="Q17" s="83">
        <f t="shared" si="4"/>
        <v>240</v>
      </c>
      <c r="R17" s="26" t="str">
        <f t="shared" si="5"/>
        <v/>
      </c>
    </row>
    <row r="18" spans="2:18" s="27" customFormat="1" ht="36" x14ac:dyDescent="0.3">
      <c r="B18" s="139" t="s">
        <v>160</v>
      </c>
      <c r="C18" s="25" t="s">
        <v>7</v>
      </c>
      <c r="D18" s="141" t="str">
        <f t="shared" si="0"/>
        <v>Kibbutzim College of Education, Technology and Arts</v>
      </c>
      <c r="E18" s="141" t="str">
        <f t="shared" si="1"/>
        <v>Israel</v>
      </c>
      <c r="F18" s="139">
        <v>24</v>
      </c>
      <c r="G18" s="139" t="s">
        <v>476</v>
      </c>
      <c r="H18" s="142" t="s">
        <v>472</v>
      </c>
      <c r="I18" s="139" t="s">
        <v>473</v>
      </c>
      <c r="J18" s="143" t="s">
        <v>480</v>
      </c>
      <c r="K18" s="84">
        <v>42977</v>
      </c>
      <c r="L18" s="84">
        <v>42977</v>
      </c>
      <c r="M18" s="85">
        <v>1</v>
      </c>
      <c r="N18" s="86">
        <v>7</v>
      </c>
      <c r="O18" s="82">
        <f t="shared" si="2"/>
        <v>0</v>
      </c>
      <c r="P18" s="69">
        <f t="shared" si="3"/>
        <v>120</v>
      </c>
      <c r="Q18" s="83">
        <f t="shared" si="4"/>
        <v>120</v>
      </c>
      <c r="R18" s="26" t="str">
        <f t="shared" si="5"/>
        <v/>
      </c>
    </row>
    <row r="19" spans="2:18" s="27" customFormat="1" ht="36" x14ac:dyDescent="0.3">
      <c r="B19" s="139" t="s">
        <v>160</v>
      </c>
      <c r="C19" s="25" t="s">
        <v>7</v>
      </c>
      <c r="D19" s="141" t="str">
        <f t="shared" si="0"/>
        <v>Kibbutzim College of Education, Technology and Arts</v>
      </c>
      <c r="E19" s="141" t="str">
        <f t="shared" si="1"/>
        <v>Israel</v>
      </c>
      <c r="F19" s="139">
        <v>25</v>
      </c>
      <c r="G19" s="139" t="s">
        <v>476</v>
      </c>
      <c r="H19" s="142" t="s">
        <v>472</v>
      </c>
      <c r="I19" s="139" t="s">
        <v>473</v>
      </c>
      <c r="J19" s="143" t="s">
        <v>480</v>
      </c>
      <c r="K19" s="84">
        <v>42981</v>
      </c>
      <c r="L19" s="84">
        <v>42981</v>
      </c>
      <c r="M19" s="85">
        <v>1</v>
      </c>
      <c r="N19" s="86">
        <v>7</v>
      </c>
      <c r="O19" s="82">
        <f t="shared" si="2"/>
        <v>0</v>
      </c>
      <c r="P19" s="69">
        <f t="shared" si="3"/>
        <v>120</v>
      </c>
      <c r="Q19" s="83">
        <f t="shared" si="4"/>
        <v>120</v>
      </c>
      <c r="R19" s="26" t="str">
        <f t="shared" si="5"/>
        <v/>
      </c>
    </row>
    <row r="20" spans="2:18" s="27" customFormat="1" ht="36" x14ac:dyDescent="0.3">
      <c r="B20" s="139" t="s">
        <v>160</v>
      </c>
      <c r="C20" s="25" t="s">
        <v>7</v>
      </c>
      <c r="D20" s="141" t="str">
        <f t="shared" si="0"/>
        <v>Kibbutzim College of Education, Technology and Arts</v>
      </c>
      <c r="E20" s="141" t="str">
        <f t="shared" si="1"/>
        <v>Israel</v>
      </c>
      <c r="F20" s="139">
        <v>26</v>
      </c>
      <c r="G20" s="139" t="s">
        <v>476</v>
      </c>
      <c r="H20" s="142" t="s">
        <v>472</v>
      </c>
      <c r="I20" s="139" t="s">
        <v>473</v>
      </c>
      <c r="J20" s="143" t="s">
        <v>480</v>
      </c>
      <c r="K20" s="84">
        <v>42992</v>
      </c>
      <c r="L20" s="84">
        <v>42992</v>
      </c>
      <c r="M20" s="85">
        <v>1</v>
      </c>
      <c r="N20" s="86">
        <v>7</v>
      </c>
      <c r="O20" s="82">
        <f t="shared" si="2"/>
        <v>0</v>
      </c>
      <c r="P20" s="69">
        <f t="shared" si="3"/>
        <v>120</v>
      </c>
      <c r="Q20" s="83">
        <f t="shared" si="4"/>
        <v>120</v>
      </c>
      <c r="R20" s="26" t="str">
        <f t="shared" si="5"/>
        <v/>
      </c>
    </row>
    <row r="21" spans="2:18" s="27" customFormat="1" ht="36" x14ac:dyDescent="0.3">
      <c r="B21" s="139" t="s">
        <v>160</v>
      </c>
      <c r="C21" s="25" t="s">
        <v>7</v>
      </c>
      <c r="D21" s="141" t="str">
        <f t="shared" si="0"/>
        <v>Kibbutzim College of Education, Technology and Arts</v>
      </c>
      <c r="E21" s="141" t="str">
        <f t="shared" si="1"/>
        <v>Israel</v>
      </c>
      <c r="F21" s="139">
        <v>27</v>
      </c>
      <c r="G21" s="139" t="s">
        <v>476</v>
      </c>
      <c r="H21" s="142" t="s">
        <v>472</v>
      </c>
      <c r="I21" s="139" t="s">
        <v>473</v>
      </c>
      <c r="J21" s="143" t="s">
        <v>480</v>
      </c>
      <c r="K21" s="84">
        <v>42880</v>
      </c>
      <c r="L21" s="84">
        <v>42880</v>
      </c>
      <c r="M21" s="85">
        <v>1</v>
      </c>
      <c r="N21" s="86">
        <v>7</v>
      </c>
      <c r="O21" s="82">
        <f t="shared" si="2"/>
        <v>0</v>
      </c>
      <c r="P21" s="69">
        <f t="shared" si="3"/>
        <v>120</v>
      </c>
      <c r="Q21" s="83">
        <f t="shared" si="4"/>
        <v>120</v>
      </c>
      <c r="R21" s="26" t="str">
        <f t="shared" si="5"/>
        <v/>
      </c>
    </row>
    <row r="22" spans="2:18" s="27" customFormat="1" ht="36" x14ac:dyDescent="0.3">
      <c r="B22" s="139" t="s">
        <v>160</v>
      </c>
      <c r="C22" s="25" t="s">
        <v>7</v>
      </c>
      <c r="D22" s="141" t="str">
        <f t="shared" si="0"/>
        <v>Kibbutzim College of Education, Technology and Arts</v>
      </c>
      <c r="E22" s="141" t="str">
        <f t="shared" si="1"/>
        <v>Israel</v>
      </c>
      <c r="F22" s="139">
        <v>29</v>
      </c>
      <c r="G22" s="139" t="s">
        <v>476</v>
      </c>
      <c r="H22" s="142" t="s">
        <v>472</v>
      </c>
      <c r="I22" s="139" t="s">
        <v>473</v>
      </c>
      <c r="J22" s="143" t="s">
        <v>475</v>
      </c>
      <c r="K22" s="84">
        <v>43045</v>
      </c>
      <c r="L22" s="84">
        <v>43049</v>
      </c>
      <c r="M22" s="85">
        <v>5</v>
      </c>
      <c r="N22" s="86">
        <v>16</v>
      </c>
      <c r="O22" s="82">
        <f t="shared" si="2"/>
        <v>0</v>
      </c>
      <c r="P22" s="69">
        <f t="shared" si="3"/>
        <v>600</v>
      </c>
      <c r="Q22" s="83">
        <f t="shared" si="4"/>
        <v>600</v>
      </c>
      <c r="R22" s="26" t="str">
        <f t="shared" si="5"/>
        <v/>
      </c>
    </row>
    <row r="23" spans="2:18" s="27" customFormat="1" ht="36" x14ac:dyDescent="0.3">
      <c r="B23" s="139" t="s">
        <v>160</v>
      </c>
      <c r="C23" s="25" t="s">
        <v>7</v>
      </c>
      <c r="D23" s="141" t="str">
        <f t="shared" si="0"/>
        <v>Kibbutzim College of Education, Technology and Arts</v>
      </c>
      <c r="E23" s="141" t="str">
        <f t="shared" si="1"/>
        <v>Israel</v>
      </c>
      <c r="F23" s="139" t="s">
        <v>598</v>
      </c>
      <c r="G23" s="139" t="s">
        <v>476</v>
      </c>
      <c r="H23" s="142" t="s">
        <v>472</v>
      </c>
      <c r="I23" s="139" t="s">
        <v>473</v>
      </c>
      <c r="J23" s="143" t="s">
        <v>489</v>
      </c>
      <c r="K23" s="84">
        <v>43090</v>
      </c>
      <c r="L23" s="84">
        <v>43090</v>
      </c>
      <c r="M23" s="85">
        <v>1</v>
      </c>
      <c r="N23" s="86">
        <v>92</v>
      </c>
      <c r="O23" s="82">
        <f t="shared" si="2"/>
        <v>0</v>
      </c>
      <c r="P23" s="69">
        <f t="shared" si="3"/>
        <v>120</v>
      </c>
      <c r="Q23" s="83">
        <f t="shared" si="4"/>
        <v>120</v>
      </c>
      <c r="R23" s="26" t="str">
        <f t="shared" si="5"/>
        <v/>
      </c>
    </row>
    <row r="24" spans="2:18" s="27" customFormat="1" ht="36" x14ac:dyDescent="0.3">
      <c r="B24" s="139" t="s">
        <v>160</v>
      </c>
      <c r="C24" s="25" t="s">
        <v>7</v>
      </c>
      <c r="D24" s="141" t="str">
        <f t="shared" si="0"/>
        <v>Kibbutzim College of Education, Technology and Arts</v>
      </c>
      <c r="E24" s="141" t="str">
        <f t="shared" si="1"/>
        <v>Israel</v>
      </c>
      <c r="F24" s="139">
        <v>28</v>
      </c>
      <c r="G24" s="139" t="s">
        <v>481</v>
      </c>
      <c r="H24" s="142" t="s">
        <v>472</v>
      </c>
      <c r="I24" s="139" t="s">
        <v>473</v>
      </c>
      <c r="J24" s="143" t="s">
        <v>480</v>
      </c>
      <c r="K24" s="84">
        <v>42880</v>
      </c>
      <c r="L24" s="84">
        <v>42880</v>
      </c>
      <c r="M24" s="85">
        <v>1</v>
      </c>
      <c r="N24" s="86">
        <v>7</v>
      </c>
      <c r="O24" s="82">
        <f t="shared" si="2"/>
        <v>0</v>
      </c>
      <c r="P24" s="69">
        <f t="shared" si="3"/>
        <v>120</v>
      </c>
      <c r="Q24" s="83">
        <f t="shared" si="4"/>
        <v>120</v>
      </c>
      <c r="R24" s="26" t="str">
        <f t="shared" si="5"/>
        <v/>
      </c>
    </row>
    <row r="25" spans="2:18" s="27" customFormat="1" ht="36" x14ac:dyDescent="0.3">
      <c r="B25" s="139" t="s">
        <v>160</v>
      </c>
      <c r="C25" s="25" t="s">
        <v>7</v>
      </c>
      <c r="D25" s="141" t="str">
        <f t="shared" si="0"/>
        <v>Kibbutzim College of Education, Technology and Arts</v>
      </c>
      <c r="E25" s="141" t="str">
        <f t="shared" si="1"/>
        <v>Israel</v>
      </c>
      <c r="F25" s="139">
        <v>5</v>
      </c>
      <c r="G25" s="139" t="s">
        <v>482</v>
      </c>
      <c r="H25" s="142" t="s">
        <v>472</v>
      </c>
      <c r="I25" s="139" t="s">
        <v>473</v>
      </c>
      <c r="J25" s="143" t="s">
        <v>478</v>
      </c>
      <c r="K25" s="84">
        <v>42799</v>
      </c>
      <c r="L25" s="84">
        <v>42804</v>
      </c>
      <c r="M25" s="85">
        <v>5</v>
      </c>
      <c r="N25" s="86">
        <v>1569</v>
      </c>
      <c r="O25" s="82">
        <f t="shared" si="2"/>
        <v>275</v>
      </c>
      <c r="P25" s="69">
        <f t="shared" si="3"/>
        <v>600</v>
      </c>
      <c r="Q25" s="83">
        <f t="shared" si="4"/>
        <v>875</v>
      </c>
      <c r="R25" s="26" t="str">
        <f t="shared" si="5"/>
        <v/>
      </c>
    </row>
    <row r="26" spans="2:18" s="27" customFormat="1" ht="36" x14ac:dyDescent="0.3">
      <c r="B26" s="139" t="s">
        <v>160</v>
      </c>
      <c r="C26" s="25" t="s">
        <v>7</v>
      </c>
      <c r="D26" s="141" t="str">
        <f t="shared" si="0"/>
        <v>Kibbutzim College of Education, Technology and Arts</v>
      </c>
      <c r="E26" s="141" t="str">
        <f t="shared" si="1"/>
        <v>Israel</v>
      </c>
      <c r="F26" s="139">
        <v>10</v>
      </c>
      <c r="G26" s="139" t="s">
        <v>482</v>
      </c>
      <c r="H26" s="142" t="s">
        <v>472</v>
      </c>
      <c r="I26" s="139" t="s">
        <v>473</v>
      </c>
      <c r="J26" s="143" t="s">
        <v>479</v>
      </c>
      <c r="K26" s="84">
        <v>42890</v>
      </c>
      <c r="L26" s="84">
        <v>42896</v>
      </c>
      <c r="M26" s="85">
        <v>7</v>
      </c>
      <c r="N26" s="86">
        <v>3132</v>
      </c>
      <c r="O26" s="82">
        <f t="shared" si="2"/>
        <v>530</v>
      </c>
      <c r="P26" s="69">
        <f t="shared" si="3"/>
        <v>840</v>
      </c>
      <c r="Q26" s="83">
        <f t="shared" si="4"/>
        <v>1370</v>
      </c>
      <c r="R26" s="26" t="str">
        <f t="shared" si="5"/>
        <v/>
      </c>
    </row>
    <row r="27" spans="2:18" s="27" customFormat="1" ht="36" x14ac:dyDescent="0.3">
      <c r="B27" s="139" t="s">
        <v>160</v>
      </c>
      <c r="C27" s="25" t="s">
        <v>7</v>
      </c>
      <c r="D27" s="141" t="str">
        <f t="shared" si="0"/>
        <v>Kibbutzim College of Education, Technology and Arts</v>
      </c>
      <c r="E27" s="141" t="str">
        <f t="shared" si="1"/>
        <v>Israel</v>
      </c>
      <c r="F27" s="139">
        <v>31</v>
      </c>
      <c r="G27" s="139" t="s">
        <v>482</v>
      </c>
      <c r="H27" s="142" t="s">
        <v>472</v>
      </c>
      <c r="I27" s="139" t="s">
        <v>473</v>
      </c>
      <c r="J27" s="143" t="s">
        <v>475</v>
      </c>
      <c r="K27" s="84">
        <v>43045</v>
      </c>
      <c r="L27" s="84">
        <v>43045</v>
      </c>
      <c r="M27" s="85">
        <v>1</v>
      </c>
      <c r="N27" s="86">
        <v>16</v>
      </c>
      <c r="O27" s="82">
        <f t="shared" si="2"/>
        <v>0</v>
      </c>
      <c r="P27" s="69">
        <f t="shared" si="3"/>
        <v>120</v>
      </c>
      <c r="Q27" s="83">
        <f t="shared" si="4"/>
        <v>120</v>
      </c>
      <c r="R27" s="26" t="str">
        <f t="shared" si="5"/>
        <v/>
      </c>
    </row>
    <row r="28" spans="2:18" s="27" customFormat="1" ht="36" x14ac:dyDescent="0.3">
      <c r="B28" s="139" t="s">
        <v>160</v>
      </c>
      <c r="C28" s="25" t="s">
        <v>7</v>
      </c>
      <c r="D28" s="141" t="str">
        <f t="shared" si="0"/>
        <v>Kibbutzim College of Education, Technology and Arts</v>
      </c>
      <c r="E28" s="141" t="str">
        <f t="shared" si="1"/>
        <v>Israel</v>
      </c>
      <c r="F28" s="139">
        <v>33</v>
      </c>
      <c r="G28" s="139" t="s">
        <v>483</v>
      </c>
      <c r="H28" s="142" t="s">
        <v>472</v>
      </c>
      <c r="I28" s="139" t="s">
        <v>473</v>
      </c>
      <c r="J28" s="143" t="s">
        <v>475</v>
      </c>
      <c r="K28" s="84">
        <v>43045</v>
      </c>
      <c r="L28" s="84">
        <v>43045</v>
      </c>
      <c r="M28" s="85">
        <v>1</v>
      </c>
      <c r="N28" s="86">
        <v>16</v>
      </c>
      <c r="O28" s="82">
        <f t="shared" si="2"/>
        <v>0</v>
      </c>
      <c r="P28" s="69">
        <f t="shared" si="3"/>
        <v>120</v>
      </c>
      <c r="Q28" s="83">
        <f t="shared" si="4"/>
        <v>120</v>
      </c>
      <c r="R28" s="26" t="str">
        <f t="shared" si="5"/>
        <v/>
      </c>
    </row>
    <row r="29" spans="2:18" s="27" customFormat="1" ht="36" x14ac:dyDescent="0.3">
      <c r="B29" s="139" t="s">
        <v>160</v>
      </c>
      <c r="C29" s="25" t="s">
        <v>7</v>
      </c>
      <c r="D29" s="141" t="str">
        <f t="shared" si="0"/>
        <v>Kibbutzim College of Education, Technology and Arts</v>
      </c>
      <c r="E29" s="141" t="str">
        <f t="shared" si="1"/>
        <v>Israel</v>
      </c>
      <c r="F29" s="139">
        <v>19</v>
      </c>
      <c r="G29" s="139" t="s">
        <v>484</v>
      </c>
      <c r="H29" s="142" t="s">
        <v>472</v>
      </c>
      <c r="I29" s="139" t="s">
        <v>473</v>
      </c>
      <c r="J29" s="143" t="s">
        <v>474</v>
      </c>
      <c r="K29" s="84">
        <v>42942</v>
      </c>
      <c r="L29" s="84">
        <v>42942</v>
      </c>
      <c r="M29" s="85">
        <v>1</v>
      </c>
      <c r="N29" s="86">
        <v>4</v>
      </c>
      <c r="O29" s="82">
        <f t="shared" si="2"/>
        <v>0</v>
      </c>
      <c r="P29" s="69">
        <f t="shared" si="3"/>
        <v>120</v>
      </c>
      <c r="Q29" s="83">
        <f t="shared" si="4"/>
        <v>120</v>
      </c>
      <c r="R29" s="26" t="str">
        <f t="shared" si="5"/>
        <v/>
      </c>
    </row>
    <row r="30" spans="2:18" s="27" customFormat="1" ht="36" x14ac:dyDescent="0.3">
      <c r="B30" s="139" t="s">
        <v>160</v>
      </c>
      <c r="C30" s="25" t="s">
        <v>7</v>
      </c>
      <c r="D30" s="141" t="str">
        <f t="shared" si="0"/>
        <v>Kibbutzim College of Education, Technology and Arts</v>
      </c>
      <c r="E30" s="141" t="str">
        <f t="shared" si="1"/>
        <v>Israel</v>
      </c>
      <c r="F30" s="139">
        <v>23</v>
      </c>
      <c r="G30" s="139" t="s">
        <v>485</v>
      </c>
      <c r="H30" s="142" t="s">
        <v>472</v>
      </c>
      <c r="I30" s="139" t="s">
        <v>473</v>
      </c>
      <c r="J30" s="143" t="s">
        <v>474</v>
      </c>
      <c r="K30" s="84">
        <v>42943</v>
      </c>
      <c r="L30" s="84">
        <v>42943</v>
      </c>
      <c r="M30" s="85">
        <v>1</v>
      </c>
      <c r="N30" s="86">
        <v>4</v>
      </c>
      <c r="O30" s="82">
        <f t="shared" si="2"/>
        <v>0</v>
      </c>
      <c r="P30" s="69">
        <f t="shared" si="3"/>
        <v>120</v>
      </c>
      <c r="Q30" s="83">
        <f t="shared" si="4"/>
        <v>120</v>
      </c>
      <c r="R30" s="26" t="str">
        <f t="shared" si="5"/>
        <v/>
      </c>
    </row>
    <row r="31" spans="2:18" s="27" customFormat="1" ht="36" x14ac:dyDescent="0.3">
      <c r="B31" s="139" t="s">
        <v>160</v>
      </c>
      <c r="C31" s="25" t="s">
        <v>7</v>
      </c>
      <c r="D31" s="141" t="str">
        <f t="shared" si="0"/>
        <v>Kibbutzim College of Education, Technology and Arts</v>
      </c>
      <c r="E31" s="141" t="str">
        <f t="shared" si="1"/>
        <v>Israel</v>
      </c>
      <c r="F31" s="139">
        <v>3</v>
      </c>
      <c r="G31" s="139" t="s">
        <v>486</v>
      </c>
      <c r="H31" s="142" t="s">
        <v>472</v>
      </c>
      <c r="I31" s="139" t="s">
        <v>473</v>
      </c>
      <c r="J31" s="143" t="s">
        <v>487</v>
      </c>
      <c r="K31" s="84">
        <v>42760</v>
      </c>
      <c r="L31" s="84">
        <v>42761</v>
      </c>
      <c r="M31" s="85">
        <v>2</v>
      </c>
      <c r="N31" s="86">
        <v>3244</v>
      </c>
      <c r="O31" s="82">
        <f t="shared" si="2"/>
        <v>530</v>
      </c>
      <c r="P31" s="69">
        <f t="shared" si="3"/>
        <v>240</v>
      </c>
      <c r="Q31" s="83">
        <f t="shared" si="4"/>
        <v>770</v>
      </c>
      <c r="R31" s="26" t="str">
        <f t="shared" si="5"/>
        <v/>
      </c>
    </row>
    <row r="32" spans="2:18" s="27" customFormat="1" ht="36" x14ac:dyDescent="0.3">
      <c r="B32" s="139" t="s">
        <v>160</v>
      </c>
      <c r="C32" s="25" t="s">
        <v>7</v>
      </c>
      <c r="D32" s="141" t="str">
        <f t="shared" si="0"/>
        <v>Kibbutzim College of Education, Technology and Arts</v>
      </c>
      <c r="E32" s="141" t="str">
        <f t="shared" si="1"/>
        <v>Israel</v>
      </c>
      <c r="F32" s="139">
        <v>6</v>
      </c>
      <c r="G32" s="139" t="s">
        <v>486</v>
      </c>
      <c r="H32" s="142" t="s">
        <v>472</v>
      </c>
      <c r="I32" s="139" t="s">
        <v>473</v>
      </c>
      <c r="J32" s="143" t="s">
        <v>478</v>
      </c>
      <c r="K32" s="84">
        <v>42799</v>
      </c>
      <c r="L32" s="84">
        <v>42804</v>
      </c>
      <c r="M32" s="85">
        <v>6</v>
      </c>
      <c r="N32" s="86">
        <v>1566</v>
      </c>
      <c r="O32" s="82">
        <f t="shared" si="2"/>
        <v>275</v>
      </c>
      <c r="P32" s="69">
        <f t="shared" si="3"/>
        <v>720</v>
      </c>
      <c r="Q32" s="83">
        <f t="shared" si="4"/>
        <v>995</v>
      </c>
      <c r="R32" s="26" t="str">
        <f t="shared" si="5"/>
        <v/>
      </c>
    </row>
    <row r="33" spans="2:18" s="27" customFormat="1" ht="36" x14ac:dyDescent="0.3">
      <c r="B33" s="139" t="s">
        <v>160</v>
      </c>
      <c r="C33" s="25" t="s">
        <v>7</v>
      </c>
      <c r="D33" s="141" t="str">
        <f t="shared" si="0"/>
        <v>Kibbutzim College of Education, Technology and Arts</v>
      </c>
      <c r="E33" s="141" t="str">
        <f t="shared" si="1"/>
        <v>Israel</v>
      </c>
      <c r="F33" s="139">
        <v>12</v>
      </c>
      <c r="G33" s="139" t="s">
        <v>486</v>
      </c>
      <c r="H33" s="142" t="s">
        <v>472</v>
      </c>
      <c r="I33" s="139" t="s">
        <v>473</v>
      </c>
      <c r="J33" s="143" t="s">
        <v>479</v>
      </c>
      <c r="K33" s="84">
        <v>42892</v>
      </c>
      <c r="L33" s="84">
        <v>42896</v>
      </c>
      <c r="M33" s="85">
        <v>4</v>
      </c>
      <c r="N33" s="86">
        <v>3132</v>
      </c>
      <c r="O33" s="82">
        <f t="shared" si="2"/>
        <v>530</v>
      </c>
      <c r="P33" s="69">
        <f t="shared" si="3"/>
        <v>480</v>
      </c>
      <c r="Q33" s="83">
        <f t="shared" si="4"/>
        <v>1010</v>
      </c>
      <c r="R33" s="26" t="str">
        <f t="shared" si="5"/>
        <v/>
      </c>
    </row>
    <row r="34" spans="2:18" s="27" customFormat="1" ht="36" x14ac:dyDescent="0.3">
      <c r="B34" s="139" t="s">
        <v>160</v>
      </c>
      <c r="C34" s="25" t="s">
        <v>7</v>
      </c>
      <c r="D34" s="141" t="str">
        <f t="shared" si="0"/>
        <v>Kibbutzim College of Education, Technology and Arts</v>
      </c>
      <c r="E34" s="141" t="str">
        <f t="shared" si="1"/>
        <v>Israel</v>
      </c>
      <c r="F34" s="139">
        <v>13</v>
      </c>
      <c r="G34" s="139" t="s">
        <v>486</v>
      </c>
      <c r="H34" s="142" t="s">
        <v>472</v>
      </c>
      <c r="I34" s="139" t="s">
        <v>473</v>
      </c>
      <c r="J34" s="143" t="s">
        <v>488</v>
      </c>
      <c r="K34" s="84">
        <v>42932</v>
      </c>
      <c r="L34" s="84">
        <v>42932</v>
      </c>
      <c r="M34" s="85">
        <v>1</v>
      </c>
      <c r="N34" s="86">
        <v>84</v>
      </c>
      <c r="O34" s="82">
        <f t="shared" si="2"/>
        <v>0</v>
      </c>
      <c r="P34" s="69">
        <f t="shared" si="3"/>
        <v>120</v>
      </c>
      <c r="Q34" s="83">
        <f t="shared" si="4"/>
        <v>120</v>
      </c>
      <c r="R34" s="26" t="str">
        <f t="shared" si="5"/>
        <v/>
      </c>
    </row>
    <row r="35" spans="2:18" s="27" customFormat="1" ht="36" x14ac:dyDescent="0.3">
      <c r="B35" s="139" t="s">
        <v>160</v>
      </c>
      <c r="C35" s="25" t="s">
        <v>7</v>
      </c>
      <c r="D35" s="141" t="str">
        <f t="shared" si="0"/>
        <v>Kibbutzim College of Education, Technology and Arts</v>
      </c>
      <c r="E35" s="141" t="str">
        <f t="shared" si="1"/>
        <v>Israel</v>
      </c>
      <c r="F35" s="139" t="s">
        <v>589</v>
      </c>
      <c r="G35" s="139" t="s">
        <v>486</v>
      </c>
      <c r="H35" s="142" t="s">
        <v>472</v>
      </c>
      <c r="I35" s="139" t="s">
        <v>473</v>
      </c>
      <c r="J35" s="143" t="s">
        <v>475</v>
      </c>
      <c r="K35" s="84">
        <v>43046</v>
      </c>
      <c r="L35" s="84">
        <v>43046</v>
      </c>
      <c r="M35" s="85">
        <v>1</v>
      </c>
      <c r="N35" s="86">
        <v>16</v>
      </c>
      <c r="O35" s="82">
        <f t="shared" si="2"/>
        <v>0</v>
      </c>
      <c r="P35" s="69">
        <f t="shared" si="3"/>
        <v>120</v>
      </c>
      <c r="Q35" s="83">
        <f t="shared" si="4"/>
        <v>120</v>
      </c>
      <c r="R35" s="26" t="str">
        <f t="shared" si="5"/>
        <v/>
      </c>
    </row>
    <row r="36" spans="2:18" s="27" customFormat="1" ht="36" x14ac:dyDescent="0.3">
      <c r="B36" s="139" t="s">
        <v>160</v>
      </c>
      <c r="C36" s="25" t="s">
        <v>7</v>
      </c>
      <c r="D36" s="141" t="str">
        <f t="shared" si="0"/>
        <v>Kibbutzim College of Education, Technology and Arts</v>
      </c>
      <c r="E36" s="141" t="str">
        <f t="shared" si="1"/>
        <v>Israel</v>
      </c>
      <c r="F36" s="139" t="s">
        <v>590</v>
      </c>
      <c r="G36" s="139" t="s">
        <v>486</v>
      </c>
      <c r="H36" s="142" t="s">
        <v>472</v>
      </c>
      <c r="I36" s="139" t="s">
        <v>473</v>
      </c>
      <c r="J36" s="143" t="s">
        <v>475</v>
      </c>
      <c r="K36" s="84">
        <v>43048</v>
      </c>
      <c r="L36" s="84">
        <v>43048</v>
      </c>
      <c r="M36" s="85">
        <v>1</v>
      </c>
      <c r="N36" s="86">
        <v>16</v>
      </c>
      <c r="O36" s="82">
        <f t="shared" si="2"/>
        <v>0</v>
      </c>
      <c r="P36" s="69">
        <f t="shared" si="3"/>
        <v>120</v>
      </c>
      <c r="Q36" s="83">
        <f t="shared" si="4"/>
        <v>120</v>
      </c>
      <c r="R36" s="26" t="str">
        <f t="shared" si="5"/>
        <v/>
      </c>
    </row>
    <row r="37" spans="2:18" s="27" customFormat="1" ht="36" x14ac:dyDescent="0.3">
      <c r="B37" s="139" t="s">
        <v>160</v>
      </c>
      <c r="C37" s="25" t="s">
        <v>7</v>
      </c>
      <c r="D37" s="141" t="str">
        <f t="shared" si="0"/>
        <v>Kibbutzim College of Education, Technology and Arts</v>
      </c>
      <c r="E37" s="141" t="str">
        <f t="shared" si="1"/>
        <v>Israel</v>
      </c>
      <c r="F37" s="139" t="s">
        <v>591</v>
      </c>
      <c r="G37" s="139" t="s">
        <v>486</v>
      </c>
      <c r="H37" s="142" t="s">
        <v>472</v>
      </c>
      <c r="I37" s="139" t="s">
        <v>473</v>
      </c>
      <c r="J37" s="143" t="s">
        <v>475</v>
      </c>
      <c r="K37" s="84">
        <v>43049</v>
      </c>
      <c r="L37" s="84">
        <v>43049</v>
      </c>
      <c r="M37" s="85">
        <v>1</v>
      </c>
      <c r="N37" s="86">
        <v>16</v>
      </c>
      <c r="O37" s="82">
        <f t="shared" si="2"/>
        <v>0</v>
      </c>
      <c r="P37" s="69">
        <f t="shared" si="3"/>
        <v>120</v>
      </c>
      <c r="Q37" s="83">
        <f t="shared" si="4"/>
        <v>120</v>
      </c>
      <c r="R37" s="26" t="str">
        <f t="shared" si="5"/>
        <v/>
      </c>
    </row>
    <row r="38" spans="2:18" s="27" customFormat="1" ht="36" x14ac:dyDescent="0.3">
      <c r="B38" s="139" t="s">
        <v>160</v>
      </c>
      <c r="C38" s="25" t="s">
        <v>7</v>
      </c>
      <c r="D38" s="141" t="str">
        <f t="shared" ref="D38" si="18">IFERROR(IF(VLOOKUP(C38,PartnerN°Ref,2,FALSE)=0,"",VLOOKUP(C38,PartnerN°Ref,2,FALSE)),"")</f>
        <v>Kibbutzim College of Education, Technology and Arts</v>
      </c>
      <c r="E38" s="141" t="str">
        <f t="shared" ref="E38" si="19">IFERROR(IF(VLOOKUP(C38,PartnerN°Ref,3,FALSE)=0,"",VLOOKUP(C38,PartnerN°Ref,3,FALSE)),"")</f>
        <v>Israel</v>
      </c>
      <c r="F38" s="139" t="s">
        <v>592</v>
      </c>
      <c r="G38" s="139" t="s">
        <v>476</v>
      </c>
      <c r="H38" s="142" t="s">
        <v>192</v>
      </c>
      <c r="I38" s="139" t="s">
        <v>473</v>
      </c>
      <c r="J38" s="143" t="s">
        <v>488</v>
      </c>
      <c r="K38" s="84">
        <v>42780</v>
      </c>
      <c r="L38" s="84">
        <v>42780</v>
      </c>
      <c r="M38" s="85">
        <v>1</v>
      </c>
      <c r="N38" s="86">
        <v>0</v>
      </c>
      <c r="O38" s="82">
        <f t="shared" ref="O38" si="20">IF(R38="Error",0,IF(AND(N38&gt;99,N38&lt;500),180,0)+IF(AND(N38&gt;499,N38&lt;2000),275,0)+IF(AND(N38&gt;1999,N38&lt;3000),360,0)+IF(AND(N38&gt;2999,N38&lt;4000),530,0)+IF(AND(N38&gt;3999,N38&lt;8000),820,0)+IF(N38&gt;7999,1100,0))</f>
        <v>0</v>
      </c>
      <c r="P38" s="69">
        <f t="shared" ref="P38" si="21">IF(R38="Error",0,IF(M38&gt;((L38-K38)+1),IF(AND(H38="Staff",((L38-K38)+1)&gt;0,((L38-K38)+1)&lt;15),(120*((L38-K38)+1)),IF(AND(H38="Staff",((L38-K38)+1)&gt;14,((L38-K38)+1)&lt;61),(1680+((((L38-K38)+1)-14)*70)),IF(AND(H38="Staff",((L38-K38)+1)&gt;60,((L38-K38)+1)&lt;91),(4900+((((L38-K38)+1)-60)*50)),IF(AND(H38="Staff",((L38-K38)+1)&gt;90),6400,IF(AND(H38="Student",((L38-K38)+1)&gt;0,((L38-K38)+1)&lt;15),(55*((L38-K38)+1)),IF(AND(H38="Student",((L38-K38)+1)&gt;14,((L38-K38)+1)&lt;91),(770+((((L38-K38)+1)-14)*40)),IF(AND(H38="Student",((L38-K38)+1)&gt;90),3810,0))))))),IF(AND(H38="Staff",M38&gt;0,M38&lt;15),(120*M38),IF(AND(H38="Staff",M38&gt;14,M38&lt;61),(1680+((M38-14)*70)),IF(AND(H38="Staff",M38&gt;60,M38&lt;91),(4900+((M38-60)*50)),IF(AND(H38="Staff",M38&gt;90),6400,IF(AND(H38="Student",M38&gt;0,M38&lt;15),(55*M38),IF(AND(H38="Student",M38&gt;14,M38&lt;91),(770+((M38-14)*40)),IF(AND(H38="Student",M38&gt;90),3810,0)))))))))</f>
        <v>120</v>
      </c>
      <c r="Q38" s="83">
        <f t="shared" ref="Q38" si="22">O38+P38</f>
        <v>120</v>
      </c>
      <c r="R38" s="26" t="str">
        <f t="shared" ref="R38" si="23">IF(OR(COUNTBLANK(B38:N38)&gt;0,COUNTIF(WorkPackage,B38)=0,COUNTIF(PartnerN°,C38)=0,COUNTIF(CountryALL,E38)=0,COUNTIF(Category2,H38)=0,(L38-K38)&lt;0,ISNUMBER(M38)=FALSE,IF(ISNUMBER(M38)=TRUE,M38=INT(M38*1)/1=FALSE),ISNUMBER(N38)=FALSE,IF(ISNUMBER(N38)=TRUE,N38=INT(N38*1)/1=FALSE)),"Error","")</f>
        <v/>
      </c>
    </row>
    <row r="39" spans="2:18" s="27" customFormat="1" ht="36" x14ac:dyDescent="0.3">
      <c r="B39" s="139" t="s">
        <v>160</v>
      </c>
      <c r="C39" s="25" t="s">
        <v>7</v>
      </c>
      <c r="D39" s="141" t="str">
        <f t="shared" si="0"/>
        <v>Kibbutzim College of Education, Technology and Arts</v>
      </c>
      <c r="E39" s="141" t="str">
        <f t="shared" si="1"/>
        <v>Israel</v>
      </c>
      <c r="F39" s="139">
        <v>49</v>
      </c>
      <c r="G39" s="139" t="s">
        <v>486</v>
      </c>
      <c r="H39" s="142" t="s">
        <v>472</v>
      </c>
      <c r="I39" s="139" t="s">
        <v>473</v>
      </c>
      <c r="J39" s="143" t="s">
        <v>489</v>
      </c>
      <c r="K39" s="84">
        <v>43090</v>
      </c>
      <c r="L39" s="84">
        <v>43090</v>
      </c>
      <c r="M39" s="85">
        <v>1</v>
      </c>
      <c r="N39" s="86">
        <v>92</v>
      </c>
      <c r="O39" s="82">
        <f t="shared" si="2"/>
        <v>0</v>
      </c>
      <c r="P39" s="69">
        <f t="shared" si="3"/>
        <v>120</v>
      </c>
      <c r="Q39" s="83">
        <f t="shared" si="4"/>
        <v>120</v>
      </c>
      <c r="R39" s="26" t="str">
        <f t="shared" si="5"/>
        <v/>
      </c>
    </row>
    <row r="40" spans="2:18" s="27" customFormat="1" ht="36" x14ac:dyDescent="0.3">
      <c r="B40" s="139" t="s">
        <v>160</v>
      </c>
      <c r="C40" s="25" t="s">
        <v>7</v>
      </c>
      <c r="D40" s="141" t="str">
        <f t="shared" si="0"/>
        <v>Kibbutzim College of Education, Technology and Arts</v>
      </c>
      <c r="E40" s="141" t="str">
        <f t="shared" si="1"/>
        <v>Israel</v>
      </c>
      <c r="F40" s="139">
        <v>50</v>
      </c>
      <c r="G40" s="139" t="s">
        <v>486</v>
      </c>
      <c r="H40" s="142" t="s">
        <v>472</v>
      </c>
      <c r="I40" s="139" t="s">
        <v>473</v>
      </c>
      <c r="J40" s="143" t="s">
        <v>488</v>
      </c>
      <c r="K40" s="84">
        <v>43121</v>
      </c>
      <c r="L40" s="84">
        <v>43121</v>
      </c>
      <c r="M40" s="85">
        <v>1</v>
      </c>
      <c r="N40" s="86">
        <v>84</v>
      </c>
      <c r="O40" s="82">
        <f t="shared" si="2"/>
        <v>0</v>
      </c>
      <c r="P40" s="69">
        <f t="shared" si="3"/>
        <v>120</v>
      </c>
      <c r="Q40" s="83">
        <f t="shared" si="4"/>
        <v>120</v>
      </c>
      <c r="R40" s="26" t="str">
        <f t="shared" si="5"/>
        <v/>
      </c>
    </row>
    <row r="41" spans="2:18" s="27" customFormat="1" ht="36" x14ac:dyDescent="0.3">
      <c r="B41" s="139" t="s">
        <v>160</v>
      </c>
      <c r="C41" s="25" t="s">
        <v>7</v>
      </c>
      <c r="D41" s="141" t="str">
        <f t="shared" si="0"/>
        <v>Kibbutzim College of Education, Technology and Arts</v>
      </c>
      <c r="E41" s="141" t="str">
        <f t="shared" si="1"/>
        <v>Israel</v>
      </c>
      <c r="F41" s="139">
        <v>11</v>
      </c>
      <c r="G41" s="139" t="s">
        <v>490</v>
      </c>
      <c r="H41" s="142" t="s">
        <v>472</v>
      </c>
      <c r="I41" s="139" t="s">
        <v>473</v>
      </c>
      <c r="J41" s="143" t="s">
        <v>479</v>
      </c>
      <c r="K41" s="84">
        <v>42892</v>
      </c>
      <c r="L41" s="84">
        <v>42896</v>
      </c>
      <c r="M41" s="85">
        <v>5</v>
      </c>
      <c r="N41" s="86">
        <v>3132</v>
      </c>
      <c r="O41" s="82">
        <f t="shared" si="2"/>
        <v>530</v>
      </c>
      <c r="P41" s="69">
        <f t="shared" si="3"/>
        <v>600</v>
      </c>
      <c r="Q41" s="83">
        <f t="shared" si="4"/>
        <v>1130</v>
      </c>
      <c r="R41" s="26" t="str">
        <f t="shared" si="5"/>
        <v/>
      </c>
    </row>
    <row r="42" spans="2:18" s="27" customFormat="1" ht="36" x14ac:dyDescent="0.3">
      <c r="B42" s="139" t="s">
        <v>160</v>
      </c>
      <c r="C42" s="25" t="s">
        <v>7</v>
      </c>
      <c r="D42" s="141" t="str">
        <f t="shared" si="0"/>
        <v>Kibbutzim College of Education, Technology and Arts</v>
      </c>
      <c r="E42" s="141" t="str">
        <f t="shared" si="1"/>
        <v>Israel</v>
      </c>
      <c r="F42" s="139">
        <v>14</v>
      </c>
      <c r="G42" s="139" t="s">
        <v>490</v>
      </c>
      <c r="H42" s="142" t="s">
        <v>472</v>
      </c>
      <c r="I42" s="139" t="s">
        <v>473</v>
      </c>
      <c r="J42" s="143" t="s">
        <v>474</v>
      </c>
      <c r="K42" s="84">
        <v>42942</v>
      </c>
      <c r="L42" s="84">
        <v>42943</v>
      </c>
      <c r="M42" s="85">
        <v>2</v>
      </c>
      <c r="N42" s="86">
        <v>4</v>
      </c>
      <c r="O42" s="82">
        <f t="shared" si="2"/>
        <v>0</v>
      </c>
      <c r="P42" s="69">
        <f t="shared" si="3"/>
        <v>240</v>
      </c>
      <c r="Q42" s="83">
        <f t="shared" si="4"/>
        <v>240</v>
      </c>
      <c r="R42" s="26" t="str">
        <f t="shared" si="5"/>
        <v/>
      </c>
    </row>
    <row r="43" spans="2:18" s="27" customFormat="1" ht="36" x14ac:dyDescent="0.3">
      <c r="B43" s="139" t="s">
        <v>160</v>
      </c>
      <c r="C43" s="25" t="s">
        <v>7</v>
      </c>
      <c r="D43" s="141" t="str">
        <f t="shared" si="0"/>
        <v>Kibbutzim College of Education, Technology and Arts</v>
      </c>
      <c r="E43" s="141" t="str">
        <f t="shared" si="1"/>
        <v>Israel</v>
      </c>
      <c r="F43" s="139">
        <v>16</v>
      </c>
      <c r="G43" s="139" t="s">
        <v>469</v>
      </c>
      <c r="H43" s="142" t="s">
        <v>472</v>
      </c>
      <c r="I43" s="139" t="s">
        <v>473</v>
      </c>
      <c r="J43" s="143" t="s">
        <v>474</v>
      </c>
      <c r="K43" s="84">
        <v>42942</v>
      </c>
      <c r="L43" s="84">
        <v>42943</v>
      </c>
      <c r="M43" s="85">
        <v>2</v>
      </c>
      <c r="N43" s="86">
        <v>4</v>
      </c>
      <c r="O43" s="82">
        <f t="shared" si="2"/>
        <v>0</v>
      </c>
      <c r="P43" s="69">
        <f t="shared" si="3"/>
        <v>240</v>
      </c>
      <c r="Q43" s="83">
        <f t="shared" si="4"/>
        <v>240</v>
      </c>
      <c r="R43" s="26" t="str">
        <f t="shared" si="5"/>
        <v/>
      </c>
    </row>
    <row r="44" spans="2:18" s="27" customFormat="1" ht="36" x14ac:dyDescent="0.3">
      <c r="B44" s="139" t="s">
        <v>160</v>
      </c>
      <c r="C44" s="25" t="s">
        <v>7</v>
      </c>
      <c r="D44" s="141" t="str">
        <f t="shared" si="0"/>
        <v>Kibbutzim College of Education, Technology and Arts</v>
      </c>
      <c r="E44" s="141" t="str">
        <f t="shared" si="1"/>
        <v>Israel</v>
      </c>
      <c r="F44" s="139">
        <v>30</v>
      </c>
      <c r="G44" s="139" t="s">
        <v>469</v>
      </c>
      <c r="H44" s="142" t="s">
        <v>472</v>
      </c>
      <c r="I44" s="139" t="s">
        <v>473</v>
      </c>
      <c r="J44" s="143" t="s">
        <v>475</v>
      </c>
      <c r="K44" s="84">
        <v>43045</v>
      </c>
      <c r="L44" s="84">
        <v>43045</v>
      </c>
      <c r="M44" s="85">
        <v>1</v>
      </c>
      <c r="N44" s="86">
        <v>16</v>
      </c>
      <c r="O44" s="82">
        <f t="shared" si="2"/>
        <v>0</v>
      </c>
      <c r="P44" s="69">
        <f t="shared" si="3"/>
        <v>120</v>
      </c>
      <c r="Q44" s="83">
        <f t="shared" si="4"/>
        <v>120</v>
      </c>
      <c r="R44" s="26" t="str">
        <f t="shared" si="5"/>
        <v/>
      </c>
    </row>
    <row r="45" spans="2:18" s="27" customFormat="1" ht="36" x14ac:dyDescent="0.3">
      <c r="B45" s="139" t="s">
        <v>160</v>
      </c>
      <c r="C45" s="25" t="s">
        <v>7</v>
      </c>
      <c r="D45" s="141" t="str">
        <f t="shared" si="0"/>
        <v>Kibbutzim College of Education, Technology and Arts</v>
      </c>
      <c r="E45" s="141" t="str">
        <f t="shared" si="1"/>
        <v>Israel</v>
      </c>
      <c r="F45" s="139">
        <v>30</v>
      </c>
      <c r="G45" s="139" t="s">
        <v>469</v>
      </c>
      <c r="H45" s="142" t="s">
        <v>472</v>
      </c>
      <c r="I45" s="139" t="s">
        <v>473</v>
      </c>
      <c r="J45" s="143" t="s">
        <v>475</v>
      </c>
      <c r="K45" s="84">
        <v>43047</v>
      </c>
      <c r="L45" s="84">
        <v>43047</v>
      </c>
      <c r="M45" s="85">
        <v>1</v>
      </c>
      <c r="N45" s="86">
        <v>16</v>
      </c>
      <c r="O45" s="82">
        <f t="shared" si="2"/>
        <v>0</v>
      </c>
      <c r="P45" s="69">
        <f t="shared" si="3"/>
        <v>120</v>
      </c>
      <c r="Q45" s="83">
        <f t="shared" si="4"/>
        <v>120</v>
      </c>
      <c r="R45" s="26" t="str">
        <f t="shared" si="5"/>
        <v/>
      </c>
    </row>
    <row r="46" spans="2:18" s="27" customFormat="1" ht="36" x14ac:dyDescent="0.3">
      <c r="B46" s="139" t="s">
        <v>160</v>
      </c>
      <c r="C46" s="25" t="s">
        <v>7</v>
      </c>
      <c r="D46" s="141" t="str">
        <f t="shared" si="0"/>
        <v>Kibbutzim College of Education, Technology and Arts</v>
      </c>
      <c r="E46" s="141" t="str">
        <f t="shared" si="1"/>
        <v>Israel</v>
      </c>
      <c r="F46" s="139">
        <v>30</v>
      </c>
      <c r="G46" s="139" t="s">
        <v>469</v>
      </c>
      <c r="H46" s="142" t="s">
        <v>472</v>
      </c>
      <c r="I46" s="139" t="s">
        <v>473</v>
      </c>
      <c r="J46" s="143" t="s">
        <v>475</v>
      </c>
      <c r="K46" s="84">
        <v>43049</v>
      </c>
      <c r="L46" s="84">
        <v>43049</v>
      </c>
      <c r="M46" s="85">
        <v>1</v>
      </c>
      <c r="N46" s="86">
        <v>16</v>
      </c>
      <c r="O46" s="82">
        <f t="shared" si="2"/>
        <v>0</v>
      </c>
      <c r="P46" s="69">
        <f t="shared" si="3"/>
        <v>120</v>
      </c>
      <c r="Q46" s="83">
        <f t="shared" si="4"/>
        <v>120</v>
      </c>
      <c r="R46" s="26" t="str">
        <f t="shared" si="5"/>
        <v/>
      </c>
    </row>
    <row r="47" spans="2:18" s="27" customFormat="1" ht="36" x14ac:dyDescent="0.3">
      <c r="B47" s="139" t="s">
        <v>160</v>
      </c>
      <c r="C47" s="25" t="s">
        <v>7</v>
      </c>
      <c r="D47" s="141" t="str">
        <f t="shared" si="0"/>
        <v>Kibbutzim College of Education, Technology and Arts</v>
      </c>
      <c r="E47" s="141" t="str">
        <f t="shared" si="1"/>
        <v>Israel</v>
      </c>
      <c r="F47" s="139" t="s">
        <v>597</v>
      </c>
      <c r="G47" s="139" t="s">
        <v>469</v>
      </c>
      <c r="H47" s="142" t="s">
        <v>472</v>
      </c>
      <c r="I47" s="139" t="s">
        <v>473</v>
      </c>
      <c r="J47" s="143" t="s">
        <v>489</v>
      </c>
      <c r="K47" s="84">
        <v>43090</v>
      </c>
      <c r="L47" s="84">
        <v>43090</v>
      </c>
      <c r="M47" s="85">
        <v>1</v>
      </c>
      <c r="N47" s="86">
        <v>92</v>
      </c>
      <c r="O47" s="82">
        <f t="shared" si="2"/>
        <v>0</v>
      </c>
      <c r="P47" s="69">
        <f t="shared" si="3"/>
        <v>120</v>
      </c>
      <c r="Q47" s="83">
        <f t="shared" si="4"/>
        <v>120</v>
      </c>
      <c r="R47" s="26" t="str">
        <f t="shared" si="5"/>
        <v/>
      </c>
    </row>
    <row r="48" spans="2:18" s="27" customFormat="1" ht="36" x14ac:dyDescent="0.3">
      <c r="B48" s="139" t="s">
        <v>160</v>
      </c>
      <c r="C48" s="25" t="s">
        <v>7</v>
      </c>
      <c r="D48" s="141" t="str">
        <f t="shared" si="0"/>
        <v>Kibbutzim College of Education, Technology and Arts</v>
      </c>
      <c r="E48" s="141" t="str">
        <f t="shared" si="1"/>
        <v>Israel</v>
      </c>
      <c r="F48" s="139">
        <v>18</v>
      </c>
      <c r="G48" s="139" t="s">
        <v>491</v>
      </c>
      <c r="H48" s="142" t="s">
        <v>472</v>
      </c>
      <c r="I48" s="139" t="s">
        <v>473</v>
      </c>
      <c r="J48" s="143" t="s">
        <v>474</v>
      </c>
      <c r="K48" s="84">
        <v>42942</v>
      </c>
      <c r="L48" s="84">
        <v>42942</v>
      </c>
      <c r="M48" s="85">
        <v>1</v>
      </c>
      <c r="N48" s="86">
        <v>4</v>
      </c>
      <c r="O48" s="82">
        <f t="shared" si="2"/>
        <v>0</v>
      </c>
      <c r="P48" s="69">
        <f t="shared" si="3"/>
        <v>120</v>
      </c>
      <c r="Q48" s="83">
        <f t="shared" si="4"/>
        <v>120</v>
      </c>
      <c r="R48" s="26" t="str">
        <f t="shared" si="5"/>
        <v/>
      </c>
    </row>
    <row r="49" spans="2:18" s="27" customFormat="1" ht="36" x14ac:dyDescent="0.3">
      <c r="B49" s="139" t="s">
        <v>160</v>
      </c>
      <c r="C49" s="25" t="s">
        <v>7</v>
      </c>
      <c r="D49" s="141" t="str">
        <f t="shared" si="0"/>
        <v>Kibbutzim College of Education, Technology and Arts</v>
      </c>
      <c r="E49" s="141" t="str">
        <f t="shared" si="1"/>
        <v>Israel</v>
      </c>
      <c r="F49" s="139">
        <v>34</v>
      </c>
      <c r="G49" s="139" t="s">
        <v>491</v>
      </c>
      <c r="H49" s="142" t="s">
        <v>472</v>
      </c>
      <c r="I49" s="139" t="s">
        <v>473</v>
      </c>
      <c r="J49" s="143" t="s">
        <v>475</v>
      </c>
      <c r="K49" s="84">
        <v>43045</v>
      </c>
      <c r="L49" s="84">
        <v>43045</v>
      </c>
      <c r="M49" s="85">
        <v>1</v>
      </c>
      <c r="N49" s="86">
        <v>16</v>
      </c>
      <c r="O49" s="82">
        <f t="shared" si="2"/>
        <v>0</v>
      </c>
      <c r="P49" s="69">
        <f t="shared" si="3"/>
        <v>120</v>
      </c>
      <c r="Q49" s="83">
        <f t="shared" si="4"/>
        <v>120</v>
      </c>
      <c r="R49" s="26" t="str">
        <f t="shared" si="5"/>
        <v/>
      </c>
    </row>
    <row r="50" spans="2:18" s="27" customFormat="1" ht="36" x14ac:dyDescent="0.3">
      <c r="B50" s="139" t="s">
        <v>160</v>
      </c>
      <c r="C50" s="25" t="s">
        <v>7</v>
      </c>
      <c r="D50" s="141" t="str">
        <f t="shared" si="0"/>
        <v>Kibbutzim College of Education, Technology and Arts</v>
      </c>
      <c r="E50" s="141" t="str">
        <f t="shared" si="1"/>
        <v>Israel</v>
      </c>
      <c r="F50" s="139">
        <v>32</v>
      </c>
      <c r="G50" s="139" t="s">
        <v>467</v>
      </c>
      <c r="H50" s="142" t="s">
        <v>472</v>
      </c>
      <c r="I50" s="139" t="s">
        <v>473</v>
      </c>
      <c r="J50" s="143" t="s">
        <v>475</v>
      </c>
      <c r="K50" s="84">
        <v>43045</v>
      </c>
      <c r="L50" s="84">
        <v>43045</v>
      </c>
      <c r="M50" s="85">
        <v>1</v>
      </c>
      <c r="N50" s="86">
        <v>16</v>
      </c>
      <c r="O50" s="82">
        <f t="shared" si="2"/>
        <v>0</v>
      </c>
      <c r="P50" s="69">
        <f t="shared" si="3"/>
        <v>120</v>
      </c>
      <c r="Q50" s="83">
        <f t="shared" si="4"/>
        <v>120</v>
      </c>
      <c r="R50" s="26" t="str">
        <f t="shared" si="5"/>
        <v/>
      </c>
    </row>
    <row r="51" spans="2:18" s="27" customFormat="1" ht="36" x14ac:dyDescent="0.3">
      <c r="B51" s="139" t="s">
        <v>160</v>
      </c>
      <c r="C51" s="25" t="s">
        <v>7</v>
      </c>
      <c r="D51" s="141" t="str">
        <f t="shared" si="0"/>
        <v>Kibbutzim College of Education, Technology and Arts</v>
      </c>
      <c r="E51" s="141" t="str">
        <f t="shared" si="1"/>
        <v>Israel</v>
      </c>
      <c r="F51" s="139">
        <v>37</v>
      </c>
      <c r="G51" s="139" t="s">
        <v>486</v>
      </c>
      <c r="H51" s="142" t="s">
        <v>472</v>
      </c>
      <c r="I51" s="139" t="s">
        <v>473</v>
      </c>
      <c r="J51" s="143" t="s">
        <v>508</v>
      </c>
      <c r="K51" s="84">
        <v>43170</v>
      </c>
      <c r="L51" s="84">
        <v>43170</v>
      </c>
      <c r="M51" s="85">
        <v>1</v>
      </c>
      <c r="N51" s="86">
        <v>5</v>
      </c>
      <c r="O51" s="82">
        <f t="shared" si="2"/>
        <v>0</v>
      </c>
      <c r="P51" s="69">
        <f t="shared" si="3"/>
        <v>120</v>
      </c>
      <c r="Q51" s="83">
        <f t="shared" si="4"/>
        <v>120</v>
      </c>
      <c r="R51" s="26" t="str">
        <f t="shared" si="5"/>
        <v/>
      </c>
    </row>
    <row r="52" spans="2:18" s="27" customFormat="1" ht="36" x14ac:dyDescent="0.3">
      <c r="B52" s="139" t="s">
        <v>160</v>
      </c>
      <c r="C52" s="25" t="s">
        <v>7</v>
      </c>
      <c r="D52" s="141" t="str">
        <f t="shared" si="0"/>
        <v>Kibbutzim College of Education, Technology and Arts</v>
      </c>
      <c r="E52" s="141" t="str">
        <f t="shared" si="1"/>
        <v>Israel</v>
      </c>
      <c r="F52" s="139">
        <v>38</v>
      </c>
      <c r="G52" s="139" t="s">
        <v>476</v>
      </c>
      <c r="H52" s="142" t="s">
        <v>192</v>
      </c>
      <c r="I52" s="139" t="s">
        <v>473</v>
      </c>
      <c r="J52" s="143" t="s">
        <v>480</v>
      </c>
      <c r="K52" s="84">
        <v>43044</v>
      </c>
      <c r="L52" s="84">
        <v>43044</v>
      </c>
      <c r="M52" s="85">
        <v>1</v>
      </c>
      <c r="N52" s="86">
        <v>7</v>
      </c>
      <c r="O52" s="82">
        <f t="shared" si="2"/>
        <v>0</v>
      </c>
      <c r="P52" s="69">
        <f t="shared" si="3"/>
        <v>120</v>
      </c>
      <c r="Q52" s="83">
        <f t="shared" si="4"/>
        <v>120</v>
      </c>
      <c r="R52" s="26" t="str">
        <f t="shared" si="5"/>
        <v/>
      </c>
    </row>
    <row r="53" spans="2:18" s="27" customFormat="1" ht="36" x14ac:dyDescent="0.3">
      <c r="B53" s="139" t="s">
        <v>160</v>
      </c>
      <c r="C53" s="25" t="s">
        <v>7</v>
      </c>
      <c r="D53" s="141" t="str">
        <f t="shared" ref="D53:D64" si="24">IFERROR(IF(VLOOKUP(C53,PartnerN°Ref,2,FALSE)=0,"",VLOOKUP(C53,PartnerN°Ref,2,FALSE)),"")</f>
        <v>Kibbutzim College of Education, Technology and Arts</v>
      </c>
      <c r="E53" s="141" t="str">
        <f t="shared" ref="E53:E64" si="25">IFERROR(IF(VLOOKUP(C53,PartnerN°Ref,3,FALSE)=0,"",VLOOKUP(C53,PartnerN°Ref,3,FALSE)),"")</f>
        <v>Israel</v>
      </c>
      <c r="F53" s="139">
        <v>39</v>
      </c>
      <c r="G53" s="139" t="s">
        <v>476</v>
      </c>
      <c r="H53" s="142" t="s">
        <v>192</v>
      </c>
      <c r="I53" s="139" t="s">
        <v>473</v>
      </c>
      <c r="J53" s="143" t="s">
        <v>513</v>
      </c>
      <c r="K53" s="84">
        <v>43052</v>
      </c>
      <c r="L53" s="84">
        <v>43052</v>
      </c>
      <c r="M53" s="85">
        <v>1</v>
      </c>
      <c r="N53" s="86">
        <v>29</v>
      </c>
      <c r="O53" s="82">
        <f t="shared" ref="O53:O64" si="26">IF(R53="Error",0,IF(AND(N53&gt;99,N53&lt;500),180,0)+IF(AND(N53&gt;499,N53&lt;2000),275,0)+IF(AND(N53&gt;1999,N53&lt;3000),360,0)+IF(AND(N53&gt;2999,N53&lt;4000),530,0)+IF(AND(N53&gt;3999,N53&lt;8000),820,0)+IF(N53&gt;7999,1100,0))</f>
        <v>0</v>
      </c>
      <c r="P53" s="69">
        <f t="shared" ref="P53:P64" si="27">IF(R53="Error",0,IF(M53&gt;((L53-K53)+1),IF(AND(H53="Staff",((L53-K53)+1)&gt;0,((L53-K53)+1)&lt;15),(120*((L53-K53)+1)),IF(AND(H53="Staff",((L53-K53)+1)&gt;14,((L53-K53)+1)&lt;61),(1680+((((L53-K53)+1)-14)*70)),IF(AND(H53="Staff",((L53-K53)+1)&gt;60,((L53-K53)+1)&lt;91),(4900+((((L53-K53)+1)-60)*50)),IF(AND(H53="Staff",((L53-K53)+1)&gt;90),6400,IF(AND(H53="Student",((L53-K53)+1)&gt;0,((L53-K53)+1)&lt;15),(55*((L53-K53)+1)),IF(AND(H53="Student",((L53-K53)+1)&gt;14,((L53-K53)+1)&lt;91),(770+((((L53-K53)+1)-14)*40)),IF(AND(H53="Student",((L53-K53)+1)&gt;90),3810,0))))))),IF(AND(H53="Staff",M53&gt;0,M53&lt;15),(120*M53),IF(AND(H53="Staff",M53&gt;14,M53&lt;61),(1680+((M53-14)*70)),IF(AND(H53="Staff",M53&gt;60,M53&lt;91),(4900+((M53-60)*50)),IF(AND(H53="Staff",M53&gt;90),6400,IF(AND(H53="Student",M53&gt;0,M53&lt;15),(55*M53),IF(AND(H53="Student",M53&gt;14,M53&lt;91),(770+((M53-14)*40)),IF(AND(H53="Student",M53&gt;90),3810,0)))))))))</f>
        <v>120</v>
      </c>
      <c r="Q53" s="83">
        <f t="shared" ref="Q53:Q64" si="28">O53+P53</f>
        <v>120</v>
      </c>
      <c r="R53" s="26" t="str">
        <f t="shared" ref="R53:R64" si="29">IF(OR(COUNTBLANK(B53:N53)&gt;0,COUNTIF(WorkPackage,B53)=0,COUNTIF(PartnerN°,C53)=0,COUNTIF(CountryALL,E53)=0,COUNTIF(Category2,H53)=0,(L53-K53)&lt;0,ISNUMBER(M53)=FALSE,IF(ISNUMBER(M53)=TRUE,M53=INT(M53*1)/1=FALSE),ISNUMBER(N53)=FALSE,IF(ISNUMBER(N53)=TRUE,N53=INT(N53*1)/1=FALSE)),"Error","")</f>
        <v/>
      </c>
    </row>
    <row r="54" spans="2:18" s="27" customFormat="1" ht="36" x14ac:dyDescent="0.3">
      <c r="B54" s="139" t="s">
        <v>160</v>
      </c>
      <c r="C54" s="25" t="s">
        <v>7</v>
      </c>
      <c r="D54" s="141" t="str">
        <f t="shared" si="24"/>
        <v>Kibbutzim College of Education, Technology and Arts</v>
      </c>
      <c r="E54" s="141" t="str">
        <f t="shared" si="25"/>
        <v>Israel</v>
      </c>
      <c r="F54" s="139">
        <v>40</v>
      </c>
      <c r="G54" s="139" t="s">
        <v>476</v>
      </c>
      <c r="H54" s="142" t="s">
        <v>192</v>
      </c>
      <c r="I54" s="139" t="s">
        <v>473</v>
      </c>
      <c r="J54" s="143" t="s">
        <v>513</v>
      </c>
      <c r="K54" s="84">
        <v>42988</v>
      </c>
      <c r="L54" s="84">
        <v>42988</v>
      </c>
      <c r="M54" s="85">
        <v>1</v>
      </c>
      <c r="N54" s="86">
        <v>29</v>
      </c>
      <c r="O54" s="82">
        <f t="shared" si="26"/>
        <v>0</v>
      </c>
      <c r="P54" s="69">
        <f t="shared" si="27"/>
        <v>120</v>
      </c>
      <c r="Q54" s="83">
        <f t="shared" si="28"/>
        <v>120</v>
      </c>
      <c r="R54" s="26" t="str">
        <f t="shared" si="29"/>
        <v/>
      </c>
    </row>
    <row r="55" spans="2:18" s="27" customFormat="1" ht="36" x14ac:dyDescent="0.3">
      <c r="B55" s="139" t="s">
        <v>160</v>
      </c>
      <c r="C55" s="25" t="s">
        <v>7</v>
      </c>
      <c r="D55" s="141" t="str">
        <f t="shared" si="24"/>
        <v>Kibbutzim College of Education, Technology and Arts</v>
      </c>
      <c r="E55" s="141" t="str">
        <f t="shared" si="25"/>
        <v>Israel</v>
      </c>
      <c r="F55" s="139">
        <v>41</v>
      </c>
      <c r="G55" s="139" t="s">
        <v>476</v>
      </c>
      <c r="H55" s="142" t="s">
        <v>192</v>
      </c>
      <c r="I55" s="139" t="s">
        <v>473</v>
      </c>
      <c r="J55" s="143" t="s">
        <v>514</v>
      </c>
      <c r="K55" s="84">
        <v>43149</v>
      </c>
      <c r="L55" s="84">
        <v>43149</v>
      </c>
      <c r="M55" s="85">
        <v>1</v>
      </c>
      <c r="N55" s="86">
        <v>54</v>
      </c>
      <c r="O55" s="82">
        <f t="shared" si="26"/>
        <v>0</v>
      </c>
      <c r="P55" s="69">
        <f t="shared" si="27"/>
        <v>120</v>
      </c>
      <c r="Q55" s="83">
        <f t="shared" si="28"/>
        <v>120</v>
      </c>
      <c r="R55" s="26" t="str">
        <f t="shared" si="29"/>
        <v/>
      </c>
    </row>
    <row r="56" spans="2:18" s="27" customFormat="1" ht="36" x14ac:dyDescent="0.3">
      <c r="B56" s="139" t="s">
        <v>160</v>
      </c>
      <c r="C56" s="25" t="s">
        <v>7</v>
      </c>
      <c r="D56" s="141" t="str">
        <f t="shared" si="24"/>
        <v>Kibbutzim College of Education, Technology and Arts</v>
      </c>
      <c r="E56" s="141" t="str">
        <f t="shared" si="25"/>
        <v>Israel</v>
      </c>
      <c r="F56" s="139">
        <v>42</v>
      </c>
      <c r="G56" s="139" t="s">
        <v>476</v>
      </c>
      <c r="H56" s="142" t="s">
        <v>192</v>
      </c>
      <c r="I56" s="139" t="s">
        <v>473</v>
      </c>
      <c r="J56" s="143" t="s">
        <v>480</v>
      </c>
      <c r="K56" s="84">
        <v>43165</v>
      </c>
      <c r="L56" s="84">
        <v>43165</v>
      </c>
      <c r="M56" s="85">
        <v>1</v>
      </c>
      <c r="N56" s="86">
        <v>7</v>
      </c>
      <c r="O56" s="82">
        <f t="shared" si="26"/>
        <v>0</v>
      </c>
      <c r="P56" s="69">
        <f t="shared" si="27"/>
        <v>120</v>
      </c>
      <c r="Q56" s="83">
        <f t="shared" si="28"/>
        <v>120</v>
      </c>
      <c r="R56" s="26" t="str">
        <f t="shared" si="29"/>
        <v/>
      </c>
    </row>
    <row r="57" spans="2:18" s="27" customFormat="1" ht="36" x14ac:dyDescent="0.3">
      <c r="B57" s="139" t="s">
        <v>160</v>
      </c>
      <c r="C57" s="25" t="s">
        <v>7</v>
      </c>
      <c r="D57" s="141" t="str">
        <f t="shared" si="24"/>
        <v>Kibbutzim College of Education, Technology and Arts</v>
      </c>
      <c r="E57" s="141" t="str">
        <f t="shared" si="25"/>
        <v>Israel</v>
      </c>
      <c r="F57" s="139">
        <v>43</v>
      </c>
      <c r="G57" s="139" t="s">
        <v>476</v>
      </c>
      <c r="H57" s="142" t="s">
        <v>192</v>
      </c>
      <c r="I57" s="139" t="s">
        <v>473</v>
      </c>
      <c r="J57" s="143" t="s">
        <v>480</v>
      </c>
      <c r="K57" s="84">
        <v>43128</v>
      </c>
      <c r="L57" s="84">
        <v>43128</v>
      </c>
      <c r="M57" s="85">
        <v>1</v>
      </c>
      <c r="N57" s="86">
        <v>7</v>
      </c>
      <c r="O57" s="82">
        <f t="shared" si="26"/>
        <v>0</v>
      </c>
      <c r="P57" s="69">
        <f t="shared" si="27"/>
        <v>120</v>
      </c>
      <c r="Q57" s="83">
        <f t="shared" si="28"/>
        <v>120</v>
      </c>
      <c r="R57" s="26" t="str">
        <f t="shared" si="29"/>
        <v/>
      </c>
    </row>
    <row r="58" spans="2:18" s="27" customFormat="1" ht="36" x14ac:dyDescent="0.3">
      <c r="B58" s="139" t="s">
        <v>160</v>
      </c>
      <c r="C58" s="25" t="s">
        <v>7</v>
      </c>
      <c r="D58" s="141" t="str">
        <f t="shared" si="24"/>
        <v>Kibbutzim College of Education, Technology and Arts</v>
      </c>
      <c r="E58" s="141" t="str">
        <f t="shared" si="25"/>
        <v>Israel</v>
      </c>
      <c r="F58" s="139">
        <v>44</v>
      </c>
      <c r="G58" s="139" t="s">
        <v>476</v>
      </c>
      <c r="H58" s="142" t="s">
        <v>192</v>
      </c>
      <c r="I58" s="139" t="s">
        <v>473</v>
      </c>
      <c r="J58" s="143" t="s">
        <v>480</v>
      </c>
      <c r="K58" s="84">
        <v>43159</v>
      </c>
      <c r="L58" s="84">
        <v>43159</v>
      </c>
      <c r="M58" s="85">
        <v>1</v>
      </c>
      <c r="N58" s="86">
        <v>7</v>
      </c>
      <c r="O58" s="82">
        <f t="shared" si="26"/>
        <v>0</v>
      </c>
      <c r="P58" s="69">
        <f t="shared" si="27"/>
        <v>120</v>
      </c>
      <c r="Q58" s="83">
        <f t="shared" si="28"/>
        <v>120</v>
      </c>
      <c r="R58" s="26" t="str">
        <f t="shared" si="29"/>
        <v/>
      </c>
    </row>
    <row r="59" spans="2:18" s="27" customFormat="1" ht="36" x14ac:dyDescent="0.3">
      <c r="B59" s="139" t="s">
        <v>160</v>
      </c>
      <c r="C59" s="25" t="s">
        <v>7</v>
      </c>
      <c r="D59" s="141" t="str">
        <f t="shared" si="24"/>
        <v>Kibbutzim College of Education, Technology and Arts</v>
      </c>
      <c r="E59" s="141" t="str">
        <f t="shared" si="25"/>
        <v>Israel</v>
      </c>
      <c r="F59" s="139">
        <v>45</v>
      </c>
      <c r="G59" s="139" t="s">
        <v>476</v>
      </c>
      <c r="H59" s="142" t="s">
        <v>192</v>
      </c>
      <c r="I59" s="139" t="s">
        <v>473</v>
      </c>
      <c r="J59" s="143" t="s">
        <v>480</v>
      </c>
      <c r="K59" s="84">
        <v>43079</v>
      </c>
      <c r="L59" s="84">
        <v>43079</v>
      </c>
      <c r="M59" s="85">
        <v>1</v>
      </c>
      <c r="N59" s="86">
        <v>7</v>
      </c>
      <c r="O59" s="82">
        <f t="shared" si="26"/>
        <v>0</v>
      </c>
      <c r="P59" s="69">
        <f t="shared" si="27"/>
        <v>120</v>
      </c>
      <c r="Q59" s="83">
        <f t="shared" si="28"/>
        <v>120</v>
      </c>
      <c r="R59" s="26" t="str">
        <f t="shared" si="29"/>
        <v/>
      </c>
    </row>
    <row r="60" spans="2:18" s="27" customFormat="1" ht="36" x14ac:dyDescent="0.3">
      <c r="B60" s="139" t="s">
        <v>160</v>
      </c>
      <c r="C60" s="25" t="s">
        <v>7</v>
      </c>
      <c r="D60" s="141" t="str">
        <f t="shared" si="24"/>
        <v>Kibbutzim College of Education, Technology and Arts</v>
      </c>
      <c r="E60" s="141" t="str">
        <f t="shared" si="25"/>
        <v>Israel</v>
      </c>
      <c r="F60" s="139">
        <v>47</v>
      </c>
      <c r="G60" s="139" t="s">
        <v>476</v>
      </c>
      <c r="H60" s="142" t="s">
        <v>192</v>
      </c>
      <c r="I60" s="139" t="s">
        <v>473</v>
      </c>
      <c r="J60" s="143" t="s">
        <v>595</v>
      </c>
      <c r="K60" s="84">
        <v>43129</v>
      </c>
      <c r="L60" s="84">
        <v>43129</v>
      </c>
      <c r="M60" s="85">
        <v>1</v>
      </c>
      <c r="N60" s="86">
        <v>24</v>
      </c>
      <c r="O60" s="82">
        <f t="shared" si="26"/>
        <v>0</v>
      </c>
      <c r="P60" s="69">
        <f t="shared" si="27"/>
        <v>120</v>
      </c>
      <c r="Q60" s="83">
        <f t="shared" si="28"/>
        <v>120</v>
      </c>
      <c r="R60" s="26" t="str">
        <f t="shared" si="29"/>
        <v/>
      </c>
    </row>
    <row r="61" spans="2:18" s="27" customFormat="1" ht="36" x14ac:dyDescent="0.3">
      <c r="B61" s="139" t="s">
        <v>160</v>
      </c>
      <c r="C61" s="25" t="s">
        <v>7</v>
      </c>
      <c r="D61" s="141" t="str">
        <f t="shared" si="24"/>
        <v>Kibbutzim College of Education, Technology and Arts</v>
      </c>
      <c r="E61" s="141" t="str">
        <f t="shared" si="25"/>
        <v>Israel</v>
      </c>
      <c r="F61" s="139">
        <v>48</v>
      </c>
      <c r="G61" s="139" t="s">
        <v>476</v>
      </c>
      <c r="H61" s="142" t="s">
        <v>192</v>
      </c>
      <c r="I61" s="139" t="s">
        <v>473</v>
      </c>
      <c r="J61" s="143" t="s">
        <v>480</v>
      </c>
      <c r="K61" s="84">
        <v>43165</v>
      </c>
      <c r="L61" s="84">
        <v>43165</v>
      </c>
      <c r="M61" s="85">
        <v>1</v>
      </c>
      <c r="N61" s="86">
        <v>7</v>
      </c>
      <c r="O61" s="82">
        <f t="shared" si="26"/>
        <v>0</v>
      </c>
      <c r="P61" s="69">
        <f t="shared" si="27"/>
        <v>120</v>
      </c>
      <c r="Q61" s="83">
        <f t="shared" si="28"/>
        <v>120</v>
      </c>
      <c r="R61" s="26" t="str">
        <f t="shared" si="29"/>
        <v/>
      </c>
    </row>
    <row r="62" spans="2:18" s="27" customFormat="1" ht="36" x14ac:dyDescent="0.3">
      <c r="B62" s="139" t="s">
        <v>160</v>
      </c>
      <c r="C62" s="25" t="s">
        <v>7</v>
      </c>
      <c r="D62" s="141" t="str">
        <f t="shared" si="24"/>
        <v>Kibbutzim College of Education, Technology and Arts</v>
      </c>
      <c r="E62" s="141" t="str">
        <f t="shared" si="25"/>
        <v>Israel</v>
      </c>
      <c r="F62" s="139" t="s">
        <v>594</v>
      </c>
      <c r="G62" s="139" t="s">
        <v>532</v>
      </c>
      <c r="H62" s="142" t="s">
        <v>472</v>
      </c>
      <c r="I62" s="139" t="s">
        <v>473</v>
      </c>
      <c r="J62" s="143" t="s">
        <v>595</v>
      </c>
      <c r="K62" s="84">
        <v>43129</v>
      </c>
      <c r="L62" s="84">
        <v>43129</v>
      </c>
      <c r="M62" s="85">
        <v>1</v>
      </c>
      <c r="N62" s="86">
        <v>24</v>
      </c>
      <c r="O62" s="82">
        <f t="shared" si="26"/>
        <v>0</v>
      </c>
      <c r="P62" s="69">
        <f t="shared" si="27"/>
        <v>120</v>
      </c>
      <c r="Q62" s="83">
        <f t="shared" si="28"/>
        <v>120</v>
      </c>
      <c r="R62" s="26" t="str">
        <f t="shared" si="29"/>
        <v/>
      </c>
    </row>
    <row r="63" spans="2:18" s="27" customFormat="1" ht="36" x14ac:dyDescent="0.3">
      <c r="B63" s="139" t="s">
        <v>160</v>
      </c>
      <c r="C63" s="25" t="s">
        <v>7</v>
      </c>
      <c r="D63" s="141" t="str">
        <f t="shared" si="24"/>
        <v>Kibbutzim College of Education, Technology and Arts</v>
      </c>
      <c r="E63" s="141" t="str">
        <f t="shared" si="25"/>
        <v>Israel</v>
      </c>
      <c r="F63" s="139" t="s">
        <v>596</v>
      </c>
      <c r="G63" s="139" t="s">
        <v>476</v>
      </c>
      <c r="H63" s="142" t="s">
        <v>192</v>
      </c>
      <c r="I63" s="139" t="s">
        <v>473</v>
      </c>
      <c r="J63" s="143" t="s">
        <v>515</v>
      </c>
      <c r="K63" s="84">
        <v>43178</v>
      </c>
      <c r="L63" s="84">
        <v>43183</v>
      </c>
      <c r="M63" s="85">
        <v>6</v>
      </c>
      <c r="N63" s="86">
        <v>3746</v>
      </c>
      <c r="O63" s="82">
        <f t="shared" si="26"/>
        <v>530</v>
      </c>
      <c r="P63" s="69">
        <f t="shared" si="27"/>
        <v>720</v>
      </c>
      <c r="Q63" s="83">
        <f t="shared" si="28"/>
        <v>1250</v>
      </c>
      <c r="R63" s="26" t="str">
        <f t="shared" si="29"/>
        <v/>
      </c>
    </row>
    <row r="64" spans="2:18" s="27" customFormat="1" ht="36" x14ac:dyDescent="0.3">
      <c r="B64" s="139" t="s">
        <v>160</v>
      </c>
      <c r="C64" s="25" t="s">
        <v>7</v>
      </c>
      <c r="D64" s="141" t="str">
        <f t="shared" si="24"/>
        <v>Kibbutzim College of Education, Technology and Arts</v>
      </c>
      <c r="E64" s="141" t="str">
        <f t="shared" si="25"/>
        <v>Israel</v>
      </c>
      <c r="F64" s="139">
        <v>51</v>
      </c>
      <c r="G64" s="139" t="s">
        <v>490</v>
      </c>
      <c r="H64" s="142" t="s">
        <v>192</v>
      </c>
      <c r="I64" s="139" t="s">
        <v>473</v>
      </c>
      <c r="J64" s="143" t="s">
        <v>488</v>
      </c>
      <c r="K64" s="84">
        <v>42780</v>
      </c>
      <c r="L64" s="84">
        <v>43083</v>
      </c>
      <c r="M64" s="85">
        <v>1</v>
      </c>
      <c r="N64" s="86">
        <v>85</v>
      </c>
      <c r="O64" s="82">
        <f t="shared" si="26"/>
        <v>0</v>
      </c>
      <c r="P64" s="69">
        <f t="shared" si="27"/>
        <v>120</v>
      </c>
      <c r="Q64" s="83">
        <f t="shared" si="28"/>
        <v>120</v>
      </c>
      <c r="R64" s="26" t="str">
        <f t="shared" si="29"/>
        <v/>
      </c>
    </row>
    <row r="65" spans="2:18" s="27" customFormat="1" ht="36" x14ac:dyDescent="0.3">
      <c r="B65" s="139" t="s">
        <v>160</v>
      </c>
      <c r="C65" s="25" t="s">
        <v>7</v>
      </c>
      <c r="D65" s="141" t="str">
        <f t="shared" ref="D65:D577" si="30">IFERROR(IF(VLOOKUP(C65,PartnerN°Ref,2,FALSE)=0,"",VLOOKUP(C65,PartnerN°Ref,2,FALSE)),"")</f>
        <v>Kibbutzim College of Education, Technology and Arts</v>
      </c>
      <c r="E65" s="141" t="str">
        <f t="shared" ref="E65:E577" si="31">IFERROR(IF(VLOOKUP(C65,PartnerN°Ref,3,FALSE)=0,"",VLOOKUP(C65,PartnerN°Ref,3,FALSE)),"")</f>
        <v>Israel</v>
      </c>
      <c r="F65" s="139">
        <v>52</v>
      </c>
      <c r="G65" s="139" t="s">
        <v>490</v>
      </c>
      <c r="H65" s="142" t="s">
        <v>192</v>
      </c>
      <c r="I65" s="139" t="s">
        <v>473</v>
      </c>
      <c r="J65" s="143" t="s">
        <v>515</v>
      </c>
      <c r="K65" s="84">
        <v>43178</v>
      </c>
      <c r="L65" s="84">
        <v>43183</v>
      </c>
      <c r="M65" s="85">
        <v>6</v>
      </c>
      <c r="N65" s="86">
        <v>3746</v>
      </c>
      <c r="O65" s="82">
        <f t="shared" ref="O65:O577" si="32">IF(R65="Error",0,IF(AND(N65&gt;99,N65&lt;500),180,0)+IF(AND(N65&gt;499,N65&lt;2000),275,0)+IF(AND(N65&gt;1999,N65&lt;3000),360,0)+IF(AND(N65&gt;2999,N65&lt;4000),530,0)+IF(AND(N65&gt;3999,N65&lt;8000),820,0)+IF(N65&gt;7999,1100,0))</f>
        <v>530</v>
      </c>
      <c r="P65" s="69">
        <f t="shared" ref="P65:P577" si="33">IF(R65="Error",0,IF(M65&gt;((L65-K65)+1),IF(AND(H65="Staff",((L65-K65)+1)&gt;0,((L65-K65)+1)&lt;15),(120*((L65-K65)+1)),IF(AND(H65="Staff",((L65-K65)+1)&gt;14,((L65-K65)+1)&lt;61),(1680+((((L65-K65)+1)-14)*70)),IF(AND(H65="Staff",((L65-K65)+1)&gt;60,((L65-K65)+1)&lt;91),(4900+((((L65-K65)+1)-60)*50)),IF(AND(H65="Staff",((L65-K65)+1)&gt;90),6400,IF(AND(H65="Student",((L65-K65)+1)&gt;0,((L65-K65)+1)&lt;15),(55*((L65-K65)+1)),IF(AND(H65="Student",((L65-K65)+1)&gt;14,((L65-K65)+1)&lt;91),(770+((((L65-K65)+1)-14)*40)),IF(AND(H65="Student",((L65-K65)+1)&gt;90),3810,0))))))),IF(AND(H65="Staff",M65&gt;0,M65&lt;15),(120*M65),IF(AND(H65="Staff",M65&gt;14,M65&lt;61),(1680+((M65-14)*70)),IF(AND(H65="Staff",M65&gt;60,M65&lt;91),(4900+((M65-60)*50)),IF(AND(H65="Staff",M65&gt;90),6400,IF(AND(H65="Student",M65&gt;0,M65&lt;15),(55*M65),IF(AND(H65="Student",M65&gt;14,M65&lt;91),(770+((M65-14)*40)),IF(AND(H65="Student",M65&gt;90),3810,0)))))))))</f>
        <v>720</v>
      </c>
      <c r="Q65" s="83">
        <f t="shared" ref="Q65:Q577" si="34">O65+P65</f>
        <v>1250</v>
      </c>
      <c r="R65" s="26" t="str">
        <f t="shared" ref="R65:R577" si="35">IF(OR(COUNTBLANK(B65:N65)&gt;0,COUNTIF(WorkPackage,B65)=0,COUNTIF(PartnerN°,C65)=0,COUNTIF(CountryALL,E65)=0,COUNTIF(Category2,H65)=0,(L65-K65)&lt;0,ISNUMBER(M65)=FALSE,IF(ISNUMBER(M65)=TRUE,M65=INT(M65*1)/1=FALSE),ISNUMBER(N65)=FALSE,IF(ISNUMBER(N65)=TRUE,N65=INT(N65*1)/1=FALSE)),"Error","")</f>
        <v/>
      </c>
    </row>
    <row r="66" spans="2:18" s="27" customFormat="1" ht="36" x14ac:dyDescent="0.3">
      <c r="B66" s="139" t="s">
        <v>160</v>
      </c>
      <c r="C66" s="25" t="s">
        <v>7</v>
      </c>
      <c r="D66" s="141" t="str">
        <f t="shared" si="30"/>
        <v>Kibbutzim College of Education, Technology and Arts</v>
      </c>
      <c r="E66" s="141" t="str">
        <f t="shared" si="31"/>
        <v>Israel</v>
      </c>
      <c r="F66" s="139">
        <v>53</v>
      </c>
      <c r="G66" s="139" t="s">
        <v>469</v>
      </c>
      <c r="H66" s="142" t="s">
        <v>192</v>
      </c>
      <c r="I66" s="139" t="s">
        <v>473</v>
      </c>
      <c r="J66" s="143" t="s">
        <v>515</v>
      </c>
      <c r="K66" s="84">
        <v>43178</v>
      </c>
      <c r="L66" s="84">
        <v>43183</v>
      </c>
      <c r="M66" s="85">
        <v>6</v>
      </c>
      <c r="N66" s="86">
        <v>3746</v>
      </c>
      <c r="O66" s="82">
        <f t="shared" si="32"/>
        <v>530</v>
      </c>
      <c r="P66" s="69">
        <f t="shared" si="33"/>
        <v>720</v>
      </c>
      <c r="Q66" s="83">
        <f t="shared" si="34"/>
        <v>1250</v>
      </c>
      <c r="R66" s="26" t="str">
        <f t="shared" si="35"/>
        <v/>
      </c>
    </row>
    <row r="67" spans="2:18" s="27" customFormat="1" ht="36" x14ac:dyDescent="0.3">
      <c r="B67" s="139" t="s">
        <v>160</v>
      </c>
      <c r="C67" s="25" t="s">
        <v>7</v>
      </c>
      <c r="D67" s="141" t="str">
        <f t="shared" si="30"/>
        <v>Kibbutzim College of Education, Technology and Arts</v>
      </c>
      <c r="E67" s="141" t="str">
        <f t="shared" si="31"/>
        <v>Israel</v>
      </c>
      <c r="F67" s="139">
        <v>54</v>
      </c>
      <c r="G67" s="139" t="s">
        <v>469</v>
      </c>
      <c r="H67" s="142" t="s">
        <v>192</v>
      </c>
      <c r="I67" s="139" t="s">
        <v>473</v>
      </c>
      <c r="J67" s="143" t="s">
        <v>480</v>
      </c>
      <c r="K67" s="84">
        <v>43128</v>
      </c>
      <c r="L67" s="84">
        <v>43128</v>
      </c>
      <c r="M67" s="85">
        <v>1</v>
      </c>
      <c r="N67" s="86">
        <v>7</v>
      </c>
      <c r="O67" s="82">
        <f t="shared" si="32"/>
        <v>0</v>
      </c>
      <c r="P67" s="69">
        <f t="shared" si="33"/>
        <v>120</v>
      </c>
      <c r="Q67" s="83">
        <f t="shared" si="34"/>
        <v>120</v>
      </c>
      <c r="R67" s="26" t="str">
        <f t="shared" si="35"/>
        <v/>
      </c>
    </row>
    <row r="68" spans="2:18" s="27" customFormat="1" ht="36" x14ac:dyDescent="0.3">
      <c r="B68" s="139" t="s">
        <v>160</v>
      </c>
      <c r="C68" s="25" t="s">
        <v>7</v>
      </c>
      <c r="D68" s="141" t="str">
        <f t="shared" si="30"/>
        <v>Kibbutzim College of Education, Technology and Arts</v>
      </c>
      <c r="E68" s="141" t="str">
        <f t="shared" si="31"/>
        <v>Israel</v>
      </c>
      <c r="F68" s="139">
        <v>55</v>
      </c>
      <c r="G68" s="139" t="s">
        <v>482</v>
      </c>
      <c r="H68" s="142" t="s">
        <v>192</v>
      </c>
      <c r="I68" s="139" t="s">
        <v>473</v>
      </c>
      <c r="J68" s="143" t="s">
        <v>515</v>
      </c>
      <c r="K68" s="84">
        <v>43178</v>
      </c>
      <c r="L68" s="84">
        <v>43183</v>
      </c>
      <c r="M68" s="85">
        <v>6</v>
      </c>
      <c r="N68" s="86">
        <v>3746</v>
      </c>
      <c r="O68" s="82">
        <f t="shared" si="32"/>
        <v>530</v>
      </c>
      <c r="P68" s="69">
        <f t="shared" si="33"/>
        <v>720</v>
      </c>
      <c r="Q68" s="83">
        <f t="shared" si="34"/>
        <v>1250</v>
      </c>
      <c r="R68" s="26" t="str">
        <f t="shared" si="35"/>
        <v/>
      </c>
    </row>
    <row r="69" spans="2:18" s="27" customFormat="1" ht="36" x14ac:dyDescent="0.3">
      <c r="B69" s="139" t="s">
        <v>160</v>
      </c>
      <c r="C69" s="25" t="s">
        <v>7</v>
      </c>
      <c r="D69" s="141" t="str">
        <f t="shared" si="30"/>
        <v>Kibbutzim College of Education, Technology and Arts</v>
      </c>
      <c r="E69" s="141" t="str">
        <f t="shared" si="31"/>
        <v>Israel</v>
      </c>
      <c r="F69" s="139">
        <v>56</v>
      </c>
      <c r="G69" s="139" t="s">
        <v>516</v>
      </c>
      <c r="H69" s="142" t="s">
        <v>193</v>
      </c>
      <c r="I69" s="139" t="s">
        <v>473</v>
      </c>
      <c r="J69" s="143" t="s">
        <v>515</v>
      </c>
      <c r="K69" s="84">
        <v>43170</v>
      </c>
      <c r="L69" s="84">
        <v>43183</v>
      </c>
      <c r="M69" s="85">
        <v>14</v>
      </c>
      <c r="N69" s="86">
        <v>3746</v>
      </c>
      <c r="O69" s="82">
        <f t="shared" si="32"/>
        <v>530</v>
      </c>
      <c r="P69" s="69">
        <f t="shared" si="33"/>
        <v>770</v>
      </c>
      <c r="Q69" s="83">
        <f t="shared" si="34"/>
        <v>1300</v>
      </c>
      <c r="R69" s="26" t="str">
        <f t="shared" si="35"/>
        <v/>
      </c>
    </row>
    <row r="70" spans="2:18" s="27" customFormat="1" ht="36" x14ac:dyDescent="0.3">
      <c r="B70" s="139" t="s">
        <v>160</v>
      </c>
      <c r="C70" s="25" t="s">
        <v>7</v>
      </c>
      <c r="D70" s="141" t="str">
        <f t="shared" si="30"/>
        <v>Kibbutzim College of Education, Technology and Arts</v>
      </c>
      <c r="E70" s="141" t="str">
        <f t="shared" si="31"/>
        <v>Israel</v>
      </c>
      <c r="F70" s="139">
        <v>57</v>
      </c>
      <c r="G70" s="139" t="s">
        <v>517</v>
      </c>
      <c r="H70" s="142" t="s">
        <v>193</v>
      </c>
      <c r="I70" s="139" t="s">
        <v>473</v>
      </c>
      <c r="J70" s="143" t="s">
        <v>515</v>
      </c>
      <c r="K70" s="84">
        <v>43170</v>
      </c>
      <c r="L70" s="84">
        <v>43183</v>
      </c>
      <c r="M70" s="85">
        <v>14</v>
      </c>
      <c r="N70" s="86">
        <v>3746</v>
      </c>
      <c r="O70" s="82">
        <f t="shared" si="32"/>
        <v>530</v>
      </c>
      <c r="P70" s="69">
        <f t="shared" si="33"/>
        <v>770</v>
      </c>
      <c r="Q70" s="83">
        <f t="shared" si="34"/>
        <v>1300</v>
      </c>
      <c r="R70" s="26" t="str">
        <f t="shared" si="35"/>
        <v/>
      </c>
    </row>
    <row r="71" spans="2:18" s="27" customFormat="1" ht="36" x14ac:dyDescent="0.3">
      <c r="B71" s="139" t="s">
        <v>160</v>
      </c>
      <c r="C71" s="25" t="s">
        <v>7</v>
      </c>
      <c r="D71" s="141" t="str">
        <f t="shared" si="30"/>
        <v>Kibbutzim College of Education, Technology and Arts</v>
      </c>
      <c r="E71" s="141" t="str">
        <f t="shared" si="31"/>
        <v>Israel</v>
      </c>
      <c r="F71" s="139">
        <v>1</v>
      </c>
      <c r="G71" s="139" t="s">
        <v>486</v>
      </c>
      <c r="H71" s="142" t="s">
        <v>472</v>
      </c>
      <c r="I71" s="139" t="s">
        <v>473</v>
      </c>
      <c r="J71" s="143" t="s">
        <v>508</v>
      </c>
      <c r="K71" s="84">
        <v>42850</v>
      </c>
      <c r="L71" s="84">
        <v>42850</v>
      </c>
      <c r="M71" s="85">
        <v>1</v>
      </c>
      <c r="N71" s="86">
        <v>0</v>
      </c>
      <c r="O71" s="82">
        <f t="shared" si="32"/>
        <v>0</v>
      </c>
      <c r="P71" s="69">
        <f t="shared" si="33"/>
        <v>120</v>
      </c>
      <c r="Q71" s="83">
        <f t="shared" si="34"/>
        <v>120</v>
      </c>
      <c r="R71" s="26" t="str">
        <f t="shared" si="35"/>
        <v/>
      </c>
    </row>
    <row r="72" spans="2:18" s="27" customFormat="1" ht="36" x14ac:dyDescent="0.3">
      <c r="B72" s="139" t="s">
        <v>160</v>
      </c>
      <c r="C72" s="25" t="s">
        <v>7</v>
      </c>
      <c r="D72" s="141" t="str">
        <f t="shared" si="30"/>
        <v>Kibbutzim College of Education, Technology and Arts</v>
      </c>
      <c r="E72" s="141" t="str">
        <f t="shared" si="31"/>
        <v>Israel</v>
      </c>
      <c r="F72" s="139">
        <v>58</v>
      </c>
      <c r="G72" s="139" t="s">
        <v>518</v>
      </c>
      <c r="H72" s="142" t="s">
        <v>193</v>
      </c>
      <c r="I72" s="139" t="s">
        <v>473</v>
      </c>
      <c r="J72" s="143" t="s">
        <v>515</v>
      </c>
      <c r="K72" s="84">
        <v>43170</v>
      </c>
      <c r="L72" s="84">
        <v>43183</v>
      </c>
      <c r="M72" s="85">
        <v>14</v>
      </c>
      <c r="N72" s="86">
        <v>3746</v>
      </c>
      <c r="O72" s="82">
        <f t="shared" si="32"/>
        <v>530</v>
      </c>
      <c r="P72" s="69">
        <f t="shared" si="33"/>
        <v>770</v>
      </c>
      <c r="Q72" s="83">
        <f t="shared" si="34"/>
        <v>1300</v>
      </c>
      <c r="R72" s="26" t="str">
        <f t="shared" si="35"/>
        <v/>
      </c>
    </row>
    <row r="73" spans="2:18" s="27" customFormat="1" ht="36" x14ac:dyDescent="0.3">
      <c r="B73" s="139" t="s">
        <v>160</v>
      </c>
      <c r="C73" s="25" t="s">
        <v>7</v>
      </c>
      <c r="D73" s="141" t="str">
        <f t="shared" si="30"/>
        <v>Kibbutzim College of Education, Technology and Arts</v>
      </c>
      <c r="E73" s="141" t="str">
        <f t="shared" si="31"/>
        <v>Israel</v>
      </c>
      <c r="F73" s="139">
        <v>59</v>
      </c>
      <c r="G73" s="139" t="s">
        <v>519</v>
      </c>
      <c r="H73" s="142" t="s">
        <v>193</v>
      </c>
      <c r="I73" s="139" t="s">
        <v>473</v>
      </c>
      <c r="J73" s="143" t="s">
        <v>515</v>
      </c>
      <c r="K73" s="84">
        <v>43170</v>
      </c>
      <c r="L73" s="84">
        <v>43183</v>
      </c>
      <c r="M73" s="85">
        <v>14</v>
      </c>
      <c r="N73" s="86">
        <v>3746</v>
      </c>
      <c r="O73" s="82">
        <f t="shared" si="32"/>
        <v>530</v>
      </c>
      <c r="P73" s="69">
        <f t="shared" si="33"/>
        <v>770</v>
      </c>
      <c r="Q73" s="83">
        <f t="shared" si="34"/>
        <v>1300</v>
      </c>
      <c r="R73" s="26" t="str">
        <f t="shared" si="35"/>
        <v/>
      </c>
    </row>
    <row r="74" spans="2:18" s="27" customFormat="1" ht="36" x14ac:dyDescent="0.3">
      <c r="B74" s="139" t="s">
        <v>160</v>
      </c>
      <c r="C74" s="25" t="s">
        <v>7</v>
      </c>
      <c r="D74" s="141" t="str">
        <f t="shared" si="30"/>
        <v>Kibbutzim College of Education, Technology and Arts</v>
      </c>
      <c r="E74" s="141" t="str">
        <f t="shared" si="31"/>
        <v>Israel</v>
      </c>
      <c r="F74" s="139">
        <v>60</v>
      </c>
      <c r="G74" s="139" t="s">
        <v>520</v>
      </c>
      <c r="H74" s="142" t="s">
        <v>192</v>
      </c>
      <c r="I74" s="139" t="s">
        <v>473</v>
      </c>
      <c r="J74" s="143" t="s">
        <v>515</v>
      </c>
      <c r="K74" s="84">
        <v>43170</v>
      </c>
      <c r="L74" s="84">
        <v>43183</v>
      </c>
      <c r="M74" s="85">
        <v>14</v>
      </c>
      <c r="N74" s="86">
        <v>3746</v>
      </c>
      <c r="O74" s="82">
        <f t="shared" si="32"/>
        <v>530</v>
      </c>
      <c r="P74" s="69">
        <f t="shared" si="33"/>
        <v>1680</v>
      </c>
      <c r="Q74" s="83">
        <f t="shared" si="34"/>
        <v>2210</v>
      </c>
      <c r="R74" s="26" t="str">
        <f t="shared" si="35"/>
        <v/>
      </c>
    </row>
    <row r="75" spans="2:18" s="27" customFormat="1" ht="36" x14ac:dyDescent="0.3">
      <c r="B75" s="139" t="s">
        <v>160</v>
      </c>
      <c r="C75" s="25" t="s">
        <v>7</v>
      </c>
      <c r="D75" s="141" t="str">
        <f t="shared" si="30"/>
        <v>Kibbutzim College of Education, Technology and Arts</v>
      </c>
      <c r="E75" s="141" t="str">
        <f t="shared" si="31"/>
        <v>Israel</v>
      </c>
      <c r="F75" s="139">
        <v>61</v>
      </c>
      <c r="G75" s="139" t="s">
        <v>521</v>
      </c>
      <c r="H75" s="142" t="s">
        <v>193</v>
      </c>
      <c r="I75" s="139" t="s">
        <v>473</v>
      </c>
      <c r="J75" s="143" t="s">
        <v>515</v>
      </c>
      <c r="K75" s="84">
        <v>43170</v>
      </c>
      <c r="L75" s="84">
        <v>43183</v>
      </c>
      <c r="M75" s="85">
        <v>14</v>
      </c>
      <c r="N75" s="86">
        <v>3746</v>
      </c>
      <c r="O75" s="82">
        <f t="shared" si="32"/>
        <v>530</v>
      </c>
      <c r="P75" s="69">
        <f t="shared" si="33"/>
        <v>770</v>
      </c>
      <c r="Q75" s="83">
        <f t="shared" si="34"/>
        <v>1300</v>
      </c>
      <c r="R75" s="26" t="str">
        <f t="shared" si="35"/>
        <v/>
      </c>
    </row>
    <row r="76" spans="2:18" s="27" customFormat="1" ht="36" x14ac:dyDescent="0.3">
      <c r="B76" s="139" t="s">
        <v>160</v>
      </c>
      <c r="C76" s="25" t="s">
        <v>7</v>
      </c>
      <c r="D76" s="141" t="str">
        <f t="shared" si="30"/>
        <v>Kibbutzim College of Education, Technology and Arts</v>
      </c>
      <c r="E76" s="141" t="str">
        <f t="shared" si="31"/>
        <v>Israel</v>
      </c>
      <c r="F76" s="139">
        <v>62</v>
      </c>
      <c r="G76" s="139" t="s">
        <v>522</v>
      </c>
      <c r="H76" s="142" t="s">
        <v>193</v>
      </c>
      <c r="I76" s="139" t="s">
        <v>473</v>
      </c>
      <c r="J76" s="143" t="s">
        <v>515</v>
      </c>
      <c r="K76" s="84">
        <v>43170</v>
      </c>
      <c r="L76" s="84">
        <v>43183</v>
      </c>
      <c r="M76" s="85">
        <v>14</v>
      </c>
      <c r="N76" s="86">
        <v>3746</v>
      </c>
      <c r="O76" s="82">
        <f t="shared" si="32"/>
        <v>530</v>
      </c>
      <c r="P76" s="69">
        <f t="shared" si="33"/>
        <v>770</v>
      </c>
      <c r="Q76" s="83">
        <f t="shared" si="34"/>
        <v>1300</v>
      </c>
      <c r="R76" s="26" t="str">
        <f t="shared" si="35"/>
        <v/>
      </c>
    </row>
    <row r="77" spans="2:18" s="27" customFormat="1" ht="36" x14ac:dyDescent="0.3">
      <c r="B77" s="139" t="s">
        <v>160</v>
      </c>
      <c r="C77" s="25" t="s">
        <v>7</v>
      </c>
      <c r="D77" s="141" t="str">
        <f t="shared" si="30"/>
        <v>Kibbutzim College of Education, Technology and Arts</v>
      </c>
      <c r="E77" s="141" t="str">
        <f t="shared" si="31"/>
        <v>Israel</v>
      </c>
      <c r="F77" s="139">
        <v>63</v>
      </c>
      <c r="G77" s="139" t="s">
        <v>486</v>
      </c>
      <c r="H77" s="142" t="s">
        <v>192</v>
      </c>
      <c r="I77" s="139" t="s">
        <v>473</v>
      </c>
      <c r="J77" s="143" t="s">
        <v>515</v>
      </c>
      <c r="K77" s="84">
        <v>43178</v>
      </c>
      <c r="L77" s="84">
        <v>43183</v>
      </c>
      <c r="M77" s="85">
        <v>6</v>
      </c>
      <c r="N77" s="86">
        <v>3746</v>
      </c>
      <c r="O77" s="82">
        <f t="shared" si="32"/>
        <v>530</v>
      </c>
      <c r="P77" s="69">
        <f t="shared" si="33"/>
        <v>720</v>
      </c>
      <c r="Q77" s="83">
        <f t="shared" si="34"/>
        <v>1250</v>
      </c>
      <c r="R77" s="26" t="str">
        <f t="shared" si="35"/>
        <v/>
      </c>
    </row>
    <row r="78" spans="2:18" s="27" customFormat="1" ht="36" x14ac:dyDescent="0.3">
      <c r="B78" s="139" t="s">
        <v>160</v>
      </c>
      <c r="C78" s="25" t="s">
        <v>7</v>
      </c>
      <c r="D78" s="141" t="str">
        <f t="shared" si="30"/>
        <v>Kibbutzim College of Education, Technology and Arts</v>
      </c>
      <c r="E78" s="141" t="str">
        <f t="shared" si="31"/>
        <v>Israel</v>
      </c>
      <c r="F78" s="139">
        <v>64</v>
      </c>
      <c r="G78" s="139" t="s">
        <v>467</v>
      </c>
      <c r="H78" s="142" t="s">
        <v>472</v>
      </c>
      <c r="I78" s="139" t="s">
        <v>473</v>
      </c>
      <c r="J78" s="143" t="s">
        <v>515</v>
      </c>
      <c r="K78" s="84">
        <v>43177</v>
      </c>
      <c r="L78" s="84">
        <v>43183</v>
      </c>
      <c r="M78" s="85">
        <v>7</v>
      </c>
      <c r="N78" s="86">
        <v>3746</v>
      </c>
      <c r="O78" s="82">
        <f t="shared" si="32"/>
        <v>530</v>
      </c>
      <c r="P78" s="69">
        <f t="shared" si="33"/>
        <v>840</v>
      </c>
      <c r="Q78" s="83">
        <f t="shared" si="34"/>
        <v>1370</v>
      </c>
      <c r="R78" s="26" t="str">
        <f t="shared" si="35"/>
        <v/>
      </c>
    </row>
    <row r="79" spans="2:18" s="27" customFormat="1" ht="36" x14ac:dyDescent="0.3">
      <c r="B79" s="139" t="s">
        <v>160</v>
      </c>
      <c r="C79" s="25" t="s">
        <v>7</v>
      </c>
      <c r="D79" s="141" t="str">
        <f t="shared" si="30"/>
        <v>Kibbutzim College of Education, Technology and Arts</v>
      </c>
      <c r="E79" s="141" t="str">
        <f t="shared" si="31"/>
        <v>Israel</v>
      </c>
      <c r="F79" s="139">
        <v>65</v>
      </c>
      <c r="G79" s="139" t="s">
        <v>532</v>
      </c>
      <c r="H79" s="142" t="s">
        <v>472</v>
      </c>
      <c r="I79" s="139" t="s">
        <v>473</v>
      </c>
      <c r="J79" s="143" t="s">
        <v>480</v>
      </c>
      <c r="K79" s="84">
        <v>42981</v>
      </c>
      <c r="L79" s="84">
        <v>42981</v>
      </c>
      <c r="M79" s="85">
        <v>1</v>
      </c>
      <c r="N79" s="86">
        <v>7</v>
      </c>
      <c r="O79" s="82">
        <f t="shared" si="32"/>
        <v>0</v>
      </c>
      <c r="P79" s="69">
        <f t="shared" si="33"/>
        <v>120</v>
      </c>
      <c r="Q79" s="83">
        <f t="shared" si="34"/>
        <v>120</v>
      </c>
      <c r="R79" s="26" t="str">
        <f t="shared" si="35"/>
        <v/>
      </c>
    </row>
    <row r="80" spans="2:18" s="27" customFormat="1" ht="36" x14ac:dyDescent="0.3">
      <c r="B80" s="139" t="s">
        <v>160</v>
      </c>
      <c r="C80" s="25" t="s">
        <v>7</v>
      </c>
      <c r="D80" s="141" t="str">
        <f t="shared" si="30"/>
        <v>Kibbutzim College of Education, Technology and Arts</v>
      </c>
      <c r="E80" s="141" t="str">
        <f t="shared" si="31"/>
        <v>Israel</v>
      </c>
      <c r="F80" s="139">
        <v>66</v>
      </c>
      <c r="G80" s="139" t="s">
        <v>533</v>
      </c>
      <c r="H80" s="142" t="s">
        <v>472</v>
      </c>
      <c r="I80" s="139" t="s">
        <v>473</v>
      </c>
      <c r="J80" s="143" t="s">
        <v>515</v>
      </c>
      <c r="K80" s="84">
        <v>43170</v>
      </c>
      <c r="L80" s="84">
        <v>43176</v>
      </c>
      <c r="M80" s="85">
        <v>7</v>
      </c>
      <c r="N80" s="86">
        <v>3746</v>
      </c>
      <c r="O80" s="82">
        <f t="shared" si="32"/>
        <v>530</v>
      </c>
      <c r="P80" s="69">
        <f t="shared" si="33"/>
        <v>840</v>
      </c>
      <c r="Q80" s="83">
        <f t="shared" si="34"/>
        <v>1370</v>
      </c>
      <c r="R80" s="26" t="str">
        <f t="shared" si="35"/>
        <v/>
      </c>
    </row>
    <row r="81" spans="2:18" s="27" customFormat="1" ht="36" x14ac:dyDescent="0.3">
      <c r="B81" s="139" t="s">
        <v>160</v>
      </c>
      <c r="C81" s="25" t="s">
        <v>7</v>
      </c>
      <c r="D81" s="141" t="str">
        <f t="shared" si="30"/>
        <v>Kibbutzim College of Education, Technology and Arts</v>
      </c>
      <c r="E81" s="141" t="str">
        <f t="shared" si="31"/>
        <v>Israel</v>
      </c>
      <c r="F81" s="139">
        <v>67</v>
      </c>
      <c r="G81" s="139" t="s">
        <v>484</v>
      </c>
      <c r="H81" s="142" t="s">
        <v>472</v>
      </c>
      <c r="I81" s="139" t="s">
        <v>473</v>
      </c>
      <c r="J81" s="143" t="s">
        <v>488</v>
      </c>
      <c r="K81" s="84">
        <v>42780</v>
      </c>
      <c r="L81" s="84">
        <v>42780</v>
      </c>
      <c r="M81" s="85">
        <v>1</v>
      </c>
      <c r="N81" s="86">
        <v>85</v>
      </c>
      <c r="O81" s="82">
        <f t="shared" si="32"/>
        <v>0</v>
      </c>
      <c r="P81" s="69">
        <f t="shared" si="33"/>
        <v>120</v>
      </c>
      <c r="Q81" s="83">
        <f t="shared" si="34"/>
        <v>120</v>
      </c>
      <c r="R81" s="26" t="str">
        <f t="shared" si="35"/>
        <v/>
      </c>
    </row>
    <row r="82" spans="2:18" s="27" customFormat="1" ht="36" x14ac:dyDescent="0.3">
      <c r="B82" s="139" t="s">
        <v>160</v>
      </c>
      <c r="C82" s="25" t="s">
        <v>7</v>
      </c>
      <c r="D82" s="141" t="str">
        <f t="shared" si="30"/>
        <v>Kibbutzim College of Education, Technology and Arts</v>
      </c>
      <c r="E82" s="141" t="str">
        <f t="shared" si="31"/>
        <v>Israel</v>
      </c>
      <c r="F82" s="139">
        <v>68</v>
      </c>
      <c r="G82" s="139" t="s">
        <v>534</v>
      </c>
      <c r="H82" s="142" t="s">
        <v>472</v>
      </c>
      <c r="I82" s="139" t="s">
        <v>473</v>
      </c>
      <c r="J82" s="143" t="s">
        <v>514</v>
      </c>
      <c r="K82" s="84">
        <v>43149</v>
      </c>
      <c r="L82" s="84">
        <v>43149</v>
      </c>
      <c r="M82" s="85">
        <v>1</v>
      </c>
      <c r="N82" s="86">
        <v>54</v>
      </c>
      <c r="O82" s="82">
        <f t="shared" si="32"/>
        <v>0</v>
      </c>
      <c r="P82" s="69">
        <f t="shared" si="33"/>
        <v>120</v>
      </c>
      <c r="Q82" s="83">
        <f t="shared" si="34"/>
        <v>120</v>
      </c>
      <c r="R82" s="26" t="str">
        <f t="shared" si="35"/>
        <v/>
      </c>
    </row>
    <row r="83" spans="2:18" s="27" customFormat="1" ht="36" x14ac:dyDescent="0.3">
      <c r="B83" s="139" t="s">
        <v>160</v>
      </c>
      <c r="C83" s="25" t="s">
        <v>7</v>
      </c>
      <c r="D83" s="141" t="str">
        <f t="shared" si="30"/>
        <v>Kibbutzim College of Education, Technology and Arts</v>
      </c>
      <c r="E83" s="141" t="str">
        <f t="shared" si="31"/>
        <v>Israel</v>
      </c>
      <c r="F83" s="139">
        <v>70</v>
      </c>
      <c r="G83" s="139" t="s">
        <v>535</v>
      </c>
      <c r="H83" s="142" t="s">
        <v>472</v>
      </c>
      <c r="I83" s="139" t="s">
        <v>473</v>
      </c>
      <c r="J83" s="143" t="s">
        <v>513</v>
      </c>
      <c r="K83" s="84">
        <v>42988</v>
      </c>
      <c r="L83" s="84">
        <v>42988</v>
      </c>
      <c r="M83" s="85">
        <v>1</v>
      </c>
      <c r="N83" s="86">
        <v>29</v>
      </c>
      <c r="O83" s="82">
        <f t="shared" si="32"/>
        <v>0</v>
      </c>
      <c r="P83" s="69">
        <f t="shared" si="33"/>
        <v>120</v>
      </c>
      <c r="Q83" s="83">
        <f t="shared" si="34"/>
        <v>120</v>
      </c>
      <c r="R83" s="26" t="str">
        <f t="shared" si="35"/>
        <v/>
      </c>
    </row>
    <row r="84" spans="2:18" s="27" customFormat="1" ht="36" x14ac:dyDescent="0.3">
      <c r="B84" s="139" t="s">
        <v>160</v>
      </c>
      <c r="C84" s="25" t="s">
        <v>7</v>
      </c>
      <c r="D84" s="141" t="str">
        <f t="shared" si="30"/>
        <v>Kibbutzim College of Education, Technology and Arts</v>
      </c>
      <c r="E84" s="141" t="str">
        <f t="shared" si="31"/>
        <v>Israel</v>
      </c>
      <c r="F84" s="139" t="s">
        <v>593</v>
      </c>
      <c r="G84" s="139" t="s">
        <v>535</v>
      </c>
      <c r="H84" s="142" t="s">
        <v>472</v>
      </c>
      <c r="I84" s="139" t="s">
        <v>473</v>
      </c>
      <c r="J84" s="143" t="s">
        <v>513</v>
      </c>
      <c r="K84" s="84">
        <v>43052</v>
      </c>
      <c r="L84" s="84">
        <v>43052</v>
      </c>
      <c r="M84" s="85">
        <v>1</v>
      </c>
      <c r="N84" s="86">
        <v>29</v>
      </c>
      <c r="O84" s="82">
        <f t="shared" si="32"/>
        <v>0</v>
      </c>
      <c r="P84" s="69">
        <f t="shared" si="33"/>
        <v>120</v>
      </c>
      <c r="Q84" s="83">
        <f t="shared" si="34"/>
        <v>120</v>
      </c>
      <c r="R84" s="26" t="str">
        <f t="shared" si="35"/>
        <v/>
      </c>
    </row>
    <row r="85" spans="2:18" s="27" customFormat="1" ht="36" x14ac:dyDescent="0.3">
      <c r="B85" s="139" t="s">
        <v>160</v>
      </c>
      <c r="C85" s="25" t="s">
        <v>7</v>
      </c>
      <c r="D85" s="141" t="str">
        <f t="shared" si="30"/>
        <v>Kibbutzim College of Education, Technology and Arts</v>
      </c>
      <c r="E85" s="141" t="str">
        <f t="shared" si="31"/>
        <v>Israel</v>
      </c>
      <c r="F85" s="139">
        <v>71</v>
      </c>
      <c r="G85" s="139" t="s">
        <v>481</v>
      </c>
      <c r="H85" s="142" t="s">
        <v>472</v>
      </c>
      <c r="I85" s="139" t="s">
        <v>473</v>
      </c>
      <c r="J85" s="143" t="s">
        <v>480</v>
      </c>
      <c r="K85" s="84">
        <v>43079</v>
      </c>
      <c r="L85" s="84">
        <v>43079</v>
      </c>
      <c r="M85" s="85">
        <v>1</v>
      </c>
      <c r="N85" s="86">
        <v>29</v>
      </c>
      <c r="O85" s="82">
        <f t="shared" si="32"/>
        <v>0</v>
      </c>
      <c r="P85" s="69">
        <f t="shared" si="33"/>
        <v>120</v>
      </c>
      <c r="Q85" s="83">
        <f t="shared" si="34"/>
        <v>120</v>
      </c>
      <c r="R85" s="26" t="str">
        <f t="shared" si="35"/>
        <v/>
      </c>
    </row>
    <row r="86" spans="2:18" s="27" customFormat="1" ht="36" x14ac:dyDescent="0.3">
      <c r="B86" s="139" t="s">
        <v>160</v>
      </c>
      <c r="C86" s="25" t="s">
        <v>7</v>
      </c>
      <c r="D86" s="141" t="str">
        <f t="shared" si="30"/>
        <v>Kibbutzim College of Education, Technology and Arts</v>
      </c>
      <c r="E86" s="141" t="str">
        <f t="shared" si="31"/>
        <v>Israel</v>
      </c>
      <c r="F86" s="139">
        <v>72</v>
      </c>
      <c r="G86" s="139" t="s">
        <v>481</v>
      </c>
      <c r="H86" s="142" t="s">
        <v>472</v>
      </c>
      <c r="I86" s="139" t="s">
        <v>473</v>
      </c>
      <c r="J86" s="143" t="s">
        <v>480</v>
      </c>
      <c r="K86" s="84">
        <v>43159</v>
      </c>
      <c r="L86" s="84">
        <v>43159</v>
      </c>
      <c r="M86" s="85">
        <v>1</v>
      </c>
      <c r="N86" s="86">
        <v>7</v>
      </c>
      <c r="O86" s="82">
        <f t="shared" si="32"/>
        <v>0</v>
      </c>
      <c r="P86" s="69">
        <f t="shared" si="33"/>
        <v>120</v>
      </c>
      <c r="Q86" s="83">
        <f t="shared" si="34"/>
        <v>120</v>
      </c>
      <c r="R86" s="26" t="str">
        <f t="shared" si="35"/>
        <v/>
      </c>
    </row>
    <row r="87" spans="2:18" s="27" customFormat="1" ht="36" x14ac:dyDescent="0.3">
      <c r="B87" s="139" t="s">
        <v>160</v>
      </c>
      <c r="C87" s="25" t="s">
        <v>7</v>
      </c>
      <c r="D87" s="141" t="str">
        <f t="shared" si="30"/>
        <v>Kibbutzim College of Education, Technology and Arts</v>
      </c>
      <c r="E87" s="141" t="str">
        <f t="shared" si="31"/>
        <v>Israel</v>
      </c>
      <c r="F87" s="139">
        <v>73</v>
      </c>
      <c r="G87" s="139" t="s">
        <v>532</v>
      </c>
      <c r="H87" s="142" t="s">
        <v>472</v>
      </c>
      <c r="I87" s="139" t="s">
        <v>473</v>
      </c>
      <c r="J87" s="143" t="s">
        <v>480</v>
      </c>
      <c r="K87" s="84">
        <v>43044</v>
      </c>
      <c r="L87" s="84">
        <v>43044</v>
      </c>
      <c r="M87" s="85">
        <v>1</v>
      </c>
      <c r="N87" s="86">
        <v>7</v>
      </c>
      <c r="O87" s="82">
        <f t="shared" si="32"/>
        <v>0</v>
      </c>
      <c r="P87" s="69">
        <f t="shared" si="33"/>
        <v>120</v>
      </c>
      <c r="Q87" s="83">
        <f t="shared" si="34"/>
        <v>120</v>
      </c>
      <c r="R87" s="26" t="str">
        <f t="shared" si="35"/>
        <v/>
      </c>
    </row>
    <row r="88" spans="2:18" s="27" customFormat="1" ht="36" x14ac:dyDescent="0.3">
      <c r="B88" s="139" t="s">
        <v>160</v>
      </c>
      <c r="C88" s="25" t="s">
        <v>7</v>
      </c>
      <c r="D88" s="141" t="str">
        <f t="shared" si="30"/>
        <v>Kibbutzim College of Education, Technology and Arts</v>
      </c>
      <c r="E88" s="141" t="str">
        <f t="shared" si="31"/>
        <v>Israel</v>
      </c>
      <c r="F88" s="139">
        <v>74</v>
      </c>
      <c r="G88" s="139" t="s">
        <v>486</v>
      </c>
      <c r="H88" s="142" t="s">
        <v>472</v>
      </c>
      <c r="I88" s="139" t="s">
        <v>473</v>
      </c>
      <c r="J88" s="139" t="s">
        <v>1440</v>
      </c>
      <c r="K88" s="75">
        <v>43522</v>
      </c>
      <c r="L88" s="75">
        <v>43527</v>
      </c>
      <c r="M88" s="85">
        <v>5</v>
      </c>
      <c r="N88" s="86">
        <v>2530</v>
      </c>
      <c r="O88" s="82">
        <f t="shared" si="32"/>
        <v>360</v>
      </c>
      <c r="P88" s="69">
        <f t="shared" si="33"/>
        <v>600</v>
      </c>
      <c r="Q88" s="83">
        <f t="shared" si="34"/>
        <v>960</v>
      </c>
      <c r="R88" s="26" t="str">
        <f t="shared" si="35"/>
        <v/>
      </c>
    </row>
    <row r="89" spans="2:18" s="27" customFormat="1" ht="36" x14ac:dyDescent="0.3">
      <c r="B89" s="139" t="s">
        <v>160</v>
      </c>
      <c r="C89" s="25" t="s">
        <v>7</v>
      </c>
      <c r="D89" s="141" t="str">
        <f t="shared" si="30"/>
        <v>Kibbutzim College of Education, Technology and Arts</v>
      </c>
      <c r="E89" s="141" t="str">
        <f t="shared" si="31"/>
        <v>Israel</v>
      </c>
      <c r="F89" s="139">
        <v>75</v>
      </c>
      <c r="G89" s="139" t="s">
        <v>1441</v>
      </c>
      <c r="H89" s="142" t="s">
        <v>472</v>
      </c>
      <c r="I89" s="139" t="s">
        <v>473</v>
      </c>
      <c r="J89" s="139" t="s">
        <v>1440</v>
      </c>
      <c r="K89" s="75">
        <v>43520</v>
      </c>
      <c r="L89" s="75">
        <v>43525</v>
      </c>
      <c r="M89" s="85">
        <v>6</v>
      </c>
      <c r="N89" s="86">
        <v>2530</v>
      </c>
      <c r="O89" s="82">
        <f t="shared" si="32"/>
        <v>360</v>
      </c>
      <c r="P89" s="69">
        <f t="shared" si="33"/>
        <v>720</v>
      </c>
      <c r="Q89" s="83">
        <f t="shared" si="34"/>
        <v>1080</v>
      </c>
      <c r="R89" s="26" t="str">
        <f t="shared" si="35"/>
        <v/>
      </c>
    </row>
    <row r="90" spans="2:18" s="27" customFormat="1" ht="36" x14ac:dyDescent="0.3">
      <c r="B90" s="139" t="s">
        <v>160</v>
      </c>
      <c r="C90" s="25" t="s">
        <v>7</v>
      </c>
      <c r="D90" s="141" t="str">
        <f t="shared" si="30"/>
        <v>Kibbutzim College of Education, Technology and Arts</v>
      </c>
      <c r="E90" s="141" t="str">
        <f t="shared" si="31"/>
        <v>Israel</v>
      </c>
      <c r="F90" s="139">
        <v>76</v>
      </c>
      <c r="G90" s="139" t="s">
        <v>1442</v>
      </c>
      <c r="H90" s="142" t="s">
        <v>472</v>
      </c>
      <c r="I90" s="139" t="s">
        <v>473</v>
      </c>
      <c r="J90" s="139" t="s">
        <v>1440</v>
      </c>
      <c r="K90" s="75">
        <v>43520</v>
      </c>
      <c r="L90" s="75">
        <v>43525</v>
      </c>
      <c r="M90" s="85">
        <v>6</v>
      </c>
      <c r="N90" s="86">
        <v>2530</v>
      </c>
      <c r="O90" s="82">
        <f t="shared" si="32"/>
        <v>360</v>
      </c>
      <c r="P90" s="69">
        <f t="shared" si="33"/>
        <v>720</v>
      </c>
      <c r="Q90" s="83">
        <f t="shared" si="34"/>
        <v>1080</v>
      </c>
      <c r="R90" s="26" t="str">
        <f t="shared" si="35"/>
        <v/>
      </c>
    </row>
    <row r="91" spans="2:18" s="27" customFormat="1" ht="36" x14ac:dyDescent="0.3">
      <c r="B91" s="139" t="s">
        <v>160</v>
      </c>
      <c r="C91" s="25" t="s">
        <v>7</v>
      </c>
      <c r="D91" s="141" t="str">
        <f t="shared" si="30"/>
        <v>Kibbutzim College of Education, Technology and Arts</v>
      </c>
      <c r="E91" s="141" t="str">
        <f t="shared" si="31"/>
        <v>Israel</v>
      </c>
      <c r="F91" s="139">
        <v>77</v>
      </c>
      <c r="G91" s="139" t="s">
        <v>1443</v>
      </c>
      <c r="H91" s="142" t="s">
        <v>472</v>
      </c>
      <c r="I91" s="139" t="s">
        <v>473</v>
      </c>
      <c r="J91" s="139" t="s">
        <v>1440</v>
      </c>
      <c r="K91" s="75">
        <v>43520</v>
      </c>
      <c r="L91" s="75">
        <v>43525</v>
      </c>
      <c r="M91" s="85">
        <v>6</v>
      </c>
      <c r="N91" s="86">
        <v>2530</v>
      </c>
      <c r="O91" s="82">
        <f t="shared" si="32"/>
        <v>360</v>
      </c>
      <c r="P91" s="69">
        <f t="shared" si="33"/>
        <v>720</v>
      </c>
      <c r="Q91" s="83">
        <f t="shared" si="34"/>
        <v>1080</v>
      </c>
      <c r="R91" s="26" t="str">
        <f t="shared" si="35"/>
        <v/>
      </c>
    </row>
    <row r="92" spans="2:18" s="27" customFormat="1" ht="36" x14ac:dyDescent="0.3">
      <c r="B92" s="139" t="s">
        <v>160</v>
      </c>
      <c r="C92" s="25" t="s">
        <v>7</v>
      </c>
      <c r="D92" s="141" t="str">
        <f t="shared" si="30"/>
        <v>Kibbutzim College of Education, Technology and Arts</v>
      </c>
      <c r="E92" s="141" t="str">
        <f t="shared" si="31"/>
        <v>Israel</v>
      </c>
      <c r="F92" s="139">
        <v>78</v>
      </c>
      <c r="G92" s="139" t="s">
        <v>482</v>
      </c>
      <c r="H92" s="142" t="s">
        <v>472</v>
      </c>
      <c r="I92" s="139" t="s">
        <v>473</v>
      </c>
      <c r="J92" s="139" t="s">
        <v>1440</v>
      </c>
      <c r="K92" s="75">
        <v>43520</v>
      </c>
      <c r="L92" s="222">
        <v>43525</v>
      </c>
      <c r="M92" s="85">
        <v>6</v>
      </c>
      <c r="N92" s="86">
        <v>2530</v>
      </c>
      <c r="O92" s="82">
        <f t="shared" si="32"/>
        <v>360</v>
      </c>
      <c r="P92" s="69">
        <f t="shared" si="33"/>
        <v>720</v>
      </c>
      <c r="Q92" s="83">
        <f t="shared" si="34"/>
        <v>1080</v>
      </c>
      <c r="R92" s="26" t="str">
        <f t="shared" si="35"/>
        <v/>
      </c>
    </row>
    <row r="93" spans="2:18" s="27" customFormat="1" ht="36" x14ac:dyDescent="0.3">
      <c r="B93" s="139" t="s">
        <v>160</v>
      </c>
      <c r="C93" s="25" t="s">
        <v>7</v>
      </c>
      <c r="D93" s="141" t="str">
        <f t="shared" si="30"/>
        <v>Kibbutzim College of Education, Technology and Arts</v>
      </c>
      <c r="E93" s="141" t="str">
        <f t="shared" si="31"/>
        <v>Israel</v>
      </c>
      <c r="F93" s="139">
        <v>79</v>
      </c>
      <c r="G93" s="139" t="s">
        <v>1444</v>
      </c>
      <c r="H93" s="142" t="s">
        <v>472</v>
      </c>
      <c r="I93" s="139" t="s">
        <v>473</v>
      </c>
      <c r="J93" s="139" t="s">
        <v>1440</v>
      </c>
      <c r="K93" s="75">
        <v>43520</v>
      </c>
      <c r="L93" s="75">
        <v>43525</v>
      </c>
      <c r="M93" s="85">
        <v>6</v>
      </c>
      <c r="N93" s="86">
        <v>2530</v>
      </c>
      <c r="O93" s="82">
        <f t="shared" si="32"/>
        <v>360</v>
      </c>
      <c r="P93" s="69">
        <f t="shared" si="33"/>
        <v>720</v>
      </c>
      <c r="Q93" s="83">
        <f t="shared" si="34"/>
        <v>1080</v>
      </c>
      <c r="R93" s="26" t="str">
        <f t="shared" si="35"/>
        <v/>
      </c>
    </row>
    <row r="94" spans="2:18" s="27" customFormat="1" ht="36" x14ac:dyDescent="0.3">
      <c r="B94" s="139" t="s">
        <v>160</v>
      </c>
      <c r="C94" s="25" t="s">
        <v>7</v>
      </c>
      <c r="D94" s="141" t="str">
        <f t="shared" si="30"/>
        <v>Kibbutzim College of Education, Technology and Arts</v>
      </c>
      <c r="E94" s="141" t="str">
        <f t="shared" si="31"/>
        <v>Israel</v>
      </c>
      <c r="F94" s="139">
        <v>80</v>
      </c>
      <c r="G94" s="139" t="s">
        <v>1445</v>
      </c>
      <c r="H94" s="142" t="s">
        <v>472</v>
      </c>
      <c r="I94" s="139" t="s">
        <v>473</v>
      </c>
      <c r="J94" s="139" t="s">
        <v>1440</v>
      </c>
      <c r="K94" s="75">
        <v>43520</v>
      </c>
      <c r="L94" s="75">
        <v>43525</v>
      </c>
      <c r="M94" s="85">
        <v>6</v>
      </c>
      <c r="N94" s="86">
        <v>2530</v>
      </c>
      <c r="O94" s="82">
        <f t="shared" si="32"/>
        <v>360</v>
      </c>
      <c r="P94" s="69">
        <f t="shared" si="33"/>
        <v>720</v>
      </c>
      <c r="Q94" s="83">
        <f t="shared" si="34"/>
        <v>1080</v>
      </c>
      <c r="R94" s="26" t="str">
        <f t="shared" si="35"/>
        <v/>
      </c>
    </row>
    <row r="95" spans="2:18" s="27" customFormat="1" ht="36" x14ac:dyDescent="0.3">
      <c r="B95" s="139" t="s">
        <v>160</v>
      </c>
      <c r="C95" s="25" t="s">
        <v>7</v>
      </c>
      <c r="D95" s="141" t="str">
        <f t="shared" ref="D95:D144" si="36">IFERROR(IF(VLOOKUP(C95,PartnerN°Ref,2,FALSE)=0,"",VLOOKUP(C95,PartnerN°Ref,2,FALSE)),"")</f>
        <v>Kibbutzim College of Education, Technology and Arts</v>
      </c>
      <c r="E95" s="141" t="str">
        <f t="shared" ref="E95:E144" si="37">IFERROR(IF(VLOOKUP(C95,PartnerN°Ref,3,FALSE)=0,"",VLOOKUP(C95,PartnerN°Ref,3,FALSE)),"")</f>
        <v>Israel</v>
      </c>
      <c r="F95" s="139">
        <v>81</v>
      </c>
      <c r="G95" s="139" t="s">
        <v>469</v>
      </c>
      <c r="H95" s="142" t="s">
        <v>472</v>
      </c>
      <c r="I95" s="139" t="s">
        <v>473</v>
      </c>
      <c r="J95" s="139" t="s">
        <v>1440</v>
      </c>
      <c r="K95" s="75">
        <v>43520</v>
      </c>
      <c r="L95" s="75">
        <v>43527</v>
      </c>
      <c r="M95" s="85">
        <v>8</v>
      </c>
      <c r="N95" s="86">
        <v>2530</v>
      </c>
      <c r="O95" s="82">
        <f t="shared" ref="O95:O144" si="38">IF(R95="Error",0,IF(AND(N95&gt;99,N95&lt;500),180,0)+IF(AND(N95&gt;499,N95&lt;2000),275,0)+IF(AND(N95&gt;1999,N95&lt;3000),360,0)+IF(AND(N95&gt;2999,N95&lt;4000),530,0)+IF(AND(N95&gt;3999,N95&lt;8000),820,0)+IF(N95&gt;7999,1100,0))</f>
        <v>360</v>
      </c>
      <c r="P95" s="69">
        <f t="shared" ref="P95:P144" si="39">IF(R95="Error",0,IF(M95&gt;((L95-K95)+1),IF(AND(H95="Staff",((L95-K95)+1)&gt;0,((L95-K95)+1)&lt;15),(120*((L95-K95)+1)),IF(AND(H95="Staff",((L95-K95)+1)&gt;14,((L95-K95)+1)&lt;61),(1680+((((L95-K95)+1)-14)*70)),IF(AND(H95="Staff",((L95-K95)+1)&gt;60,((L95-K95)+1)&lt;91),(4900+((((L95-K95)+1)-60)*50)),IF(AND(H95="Staff",((L95-K95)+1)&gt;90),6400,IF(AND(H95="Student",((L95-K95)+1)&gt;0,((L95-K95)+1)&lt;15),(55*((L95-K95)+1)),IF(AND(H95="Student",((L95-K95)+1)&gt;14,((L95-K95)+1)&lt;91),(770+((((L95-K95)+1)-14)*40)),IF(AND(H95="Student",((L95-K95)+1)&gt;90),3810,0))))))),IF(AND(H95="Staff",M95&gt;0,M95&lt;15),(120*M95),IF(AND(H95="Staff",M95&gt;14,M95&lt;61),(1680+((M95-14)*70)),IF(AND(H95="Staff",M95&gt;60,M95&lt;91),(4900+((M95-60)*50)),IF(AND(H95="Staff",M95&gt;90),6400,IF(AND(H95="Student",M95&gt;0,M95&lt;15),(55*M95),IF(AND(H95="Student",M95&gt;14,M95&lt;91),(770+((M95-14)*40)),IF(AND(H95="Student",M95&gt;90),3810,0)))))))))</f>
        <v>960</v>
      </c>
      <c r="Q95" s="83">
        <f t="shared" ref="Q95:Q144" si="40">O95+P95</f>
        <v>1320</v>
      </c>
      <c r="R95" s="26" t="str">
        <f t="shared" ref="R95:R144" si="41">IF(OR(COUNTBLANK(B95:N95)&gt;0,COUNTIF(WorkPackage,B95)=0,COUNTIF(PartnerN°,C95)=0,COUNTIF(CountryALL,E95)=0,COUNTIF(Category2,H95)=0,(L95-K95)&lt;0,ISNUMBER(M95)=FALSE,IF(ISNUMBER(M95)=TRUE,M95=INT(M95*1)/1=FALSE),ISNUMBER(N95)=FALSE,IF(ISNUMBER(N95)=TRUE,N95=INT(N95*1)/1=FALSE)),"Error","")</f>
        <v/>
      </c>
    </row>
    <row r="96" spans="2:18" s="27" customFormat="1" ht="36" x14ac:dyDescent="0.3">
      <c r="B96" s="139" t="s">
        <v>160</v>
      </c>
      <c r="C96" s="25" t="s">
        <v>7</v>
      </c>
      <c r="D96" s="141" t="str">
        <f t="shared" si="36"/>
        <v>Kibbutzim College of Education, Technology and Arts</v>
      </c>
      <c r="E96" s="141" t="str">
        <f t="shared" si="37"/>
        <v>Israel</v>
      </c>
      <c r="F96" s="139">
        <v>82</v>
      </c>
      <c r="G96" s="139" t="s">
        <v>1446</v>
      </c>
      <c r="H96" s="142" t="s">
        <v>472</v>
      </c>
      <c r="I96" s="139" t="s">
        <v>473</v>
      </c>
      <c r="J96" s="139" t="s">
        <v>1440</v>
      </c>
      <c r="K96" s="75">
        <v>43520</v>
      </c>
      <c r="L96" s="75">
        <v>43525</v>
      </c>
      <c r="M96" s="85">
        <v>6</v>
      </c>
      <c r="N96" s="86">
        <v>2530</v>
      </c>
      <c r="O96" s="82">
        <f t="shared" si="38"/>
        <v>360</v>
      </c>
      <c r="P96" s="69">
        <f t="shared" si="39"/>
        <v>720</v>
      </c>
      <c r="Q96" s="83">
        <f t="shared" si="40"/>
        <v>1080</v>
      </c>
      <c r="R96" s="26" t="str">
        <f t="shared" si="41"/>
        <v/>
      </c>
    </row>
    <row r="97" spans="2:18" s="27" customFormat="1" ht="36" x14ac:dyDescent="0.3">
      <c r="B97" s="139" t="s">
        <v>160</v>
      </c>
      <c r="C97" s="25" t="s">
        <v>7</v>
      </c>
      <c r="D97" s="141" t="str">
        <f t="shared" si="36"/>
        <v>Kibbutzim College of Education, Technology and Arts</v>
      </c>
      <c r="E97" s="141" t="str">
        <f t="shared" si="37"/>
        <v>Israel</v>
      </c>
      <c r="F97" s="139">
        <v>83</v>
      </c>
      <c r="G97" s="139" t="s">
        <v>1433</v>
      </c>
      <c r="H97" s="142" t="s">
        <v>472</v>
      </c>
      <c r="I97" s="139" t="s">
        <v>473</v>
      </c>
      <c r="J97" s="139" t="s">
        <v>1440</v>
      </c>
      <c r="K97" s="75">
        <v>43520</v>
      </c>
      <c r="L97" s="75">
        <v>43527</v>
      </c>
      <c r="M97" s="85">
        <v>8</v>
      </c>
      <c r="N97" s="86">
        <v>2530</v>
      </c>
      <c r="O97" s="82">
        <f t="shared" si="38"/>
        <v>360</v>
      </c>
      <c r="P97" s="69">
        <f t="shared" si="39"/>
        <v>960</v>
      </c>
      <c r="Q97" s="83">
        <f t="shared" si="40"/>
        <v>1320</v>
      </c>
      <c r="R97" s="26" t="str">
        <f t="shared" si="41"/>
        <v/>
      </c>
    </row>
    <row r="98" spans="2:18" s="27" customFormat="1" ht="36" x14ac:dyDescent="0.3">
      <c r="B98" s="139" t="s">
        <v>160</v>
      </c>
      <c r="C98" s="25" t="s">
        <v>7</v>
      </c>
      <c r="D98" s="141" t="str">
        <f t="shared" si="36"/>
        <v>Kibbutzim College of Education, Technology and Arts</v>
      </c>
      <c r="E98" s="141" t="str">
        <f t="shared" si="37"/>
        <v>Israel</v>
      </c>
      <c r="F98" s="139">
        <v>84</v>
      </c>
      <c r="G98" s="139" t="s">
        <v>1447</v>
      </c>
      <c r="H98" s="142" t="s">
        <v>472</v>
      </c>
      <c r="I98" s="139" t="s">
        <v>473</v>
      </c>
      <c r="J98" s="139" t="s">
        <v>1440</v>
      </c>
      <c r="K98" s="75">
        <v>43520</v>
      </c>
      <c r="L98" s="75">
        <v>43525</v>
      </c>
      <c r="M98" s="85">
        <v>6</v>
      </c>
      <c r="N98" s="86">
        <v>2530</v>
      </c>
      <c r="O98" s="82">
        <f t="shared" si="38"/>
        <v>360</v>
      </c>
      <c r="P98" s="69">
        <f t="shared" si="39"/>
        <v>720</v>
      </c>
      <c r="Q98" s="83">
        <f t="shared" si="40"/>
        <v>1080</v>
      </c>
      <c r="R98" s="26" t="str">
        <f t="shared" si="41"/>
        <v/>
      </c>
    </row>
    <row r="99" spans="2:18" s="27" customFormat="1" ht="36" x14ac:dyDescent="0.3">
      <c r="B99" s="139" t="s">
        <v>160</v>
      </c>
      <c r="C99" s="25" t="s">
        <v>7</v>
      </c>
      <c r="D99" s="141" t="str">
        <f t="shared" si="36"/>
        <v>Kibbutzim College of Education, Technology and Arts</v>
      </c>
      <c r="E99" s="141" t="str">
        <f t="shared" si="37"/>
        <v>Israel</v>
      </c>
      <c r="F99" s="139">
        <v>85</v>
      </c>
      <c r="G99" s="139" t="s">
        <v>490</v>
      </c>
      <c r="H99" s="142" t="s">
        <v>472</v>
      </c>
      <c r="I99" s="139" t="s">
        <v>473</v>
      </c>
      <c r="J99" s="139" t="s">
        <v>1440</v>
      </c>
      <c r="K99" s="75">
        <v>43520</v>
      </c>
      <c r="L99" s="75">
        <v>43525</v>
      </c>
      <c r="M99" s="85">
        <v>6</v>
      </c>
      <c r="N99" s="86">
        <v>2530</v>
      </c>
      <c r="O99" s="82">
        <f t="shared" si="38"/>
        <v>360</v>
      </c>
      <c r="P99" s="69">
        <f t="shared" si="39"/>
        <v>720</v>
      </c>
      <c r="Q99" s="83">
        <f t="shared" si="40"/>
        <v>1080</v>
      </c>
      <c r="R99" s="26" t="str">
        <f t="shared" si="41"/>
        <v/>
      </c>
    </row>
    <row r="100" spans="2:18" s="27" customFormat="1" ht="36" x14ac:dyDescent="0.3">
      <c r="B100" s="139" t="s">
        <v>160</v>
      </c>
      <c r="C100" s="25" t="s">
        <v>7</v>
      </c>
      <c r="D100" s="141" t="str">
        <f t="shared" si="36"/>
        <v>Kibbutzim College of Education, Technology and Arts</v>
      </c>
      <c r="E100" s="141" t="str">
        <f t="shared" si="37"/>
        <v>Israel</v>
      </c>
      <c r="F100" s="139">
        <v>86</v>
      </c>
      <c r="G100" s="139" t="s">
        <v>1448</v>
      </c>
      <c r="H100" s="142" t="s">
        <v>472</v>
      </c>
      <c r="I100" s="139" t="s">
        <v>473</v>
      </c>
      <c r="J100" s="139" t="s">
        <v>1440</v>
      </c>
      <c r="K100" s="75">
        <v>43520</v>
      </c>
      <c r="L100" s="75">
        <v>43525</v>
      </c>
      <c r="M100" s="85">
        <v>6</v>
      </c>
      <c r="N100" s="86">
        <v>2530</v>
      </c>
      <c r="O100" s="82">
        <f t="shared" si="38"/>
        <v>360</v>
      </c>
      <c r="P100" s="69">
        <f t="shared" si="39"/>
        <v>720</v>
      </c>
      <c r="Q100" s="83">
        <f t="shared" si="40"/>
        <v>1080</v>
      </c>
      <c r="R100" s="26" t="str">
        <f t="shared" si="41"/>
        <v/>
      </c>
    </row>
    <row r="101" spans="2:18" s="27" customFormat="1" ht="36" x14ac:dyDescent="0.3">
      <c r="B101" s="139" t="s">
        <v>160</v>
      </c>
      <c r="C101" s="25" t="s">
        <v>7</v>
      </c>
      <c r="D101" s="141" t="str">
        <f t="shared" si="36"/>
        <v>Kibbutzim College of Education, Technology and Arts</v>
      </c>
      <c r="E101" s="141" t="str">
        <f t="shared" si="37"/>
        <v>Israel</v>
      </c>
      <c r="F101" s="139">
        <v>87</v>
      </c>
      <c r="G101" s="139" t="s">
        <v>1449</v>
      </c>
      <c r="H101" s="142" t="s">
        <v>472</v>
      </c>
      <c r="I101" s="139" t="s">
        <v>473</v>
      </c>
      <c r="J101" s="139" t="s">
        <v>1440</v>
      </c>
      <c r="K101" s="75">
        <v>43522</v>
      </c>
      <c r="L101" s="75">
        <v>43525</v>
      </c>
      <c r="M101" s="85">
        <v>4</v>
      </c>
      <c r="N101" s="86">
        <v>2530</v>
      </c>
      <c r="O101" s="82">
        <f t="shared" si="38"/>
        <v>360</v>
      </c>
      <c r="P101" s="69">
        <f t="shared" si="39"/>
        <v>480</v>
      </c>
      <c r="Q101" s="83">
        <f t="shared" si="40"/>
        <v>840</v>
      </c>
      <c r="R101" s="26" t="str">
        <f t="shared" si="41"/>
        <v/>
      </c>
    </row>
    <row r="102" spans="2:18" s="27" customFormat="1" ht="36" x14ac:dyDescent="0.3">
      <c r="B102" s="139" t="s">
        <v>211</v>
      </c>
      <c r="C102" s="25" t="s">
        <v>7</v>
      </c>
      <c r="D102" s="141" t="str">
        <f t="shared" si="36"/>
        <v>Kibbutzim College of Education, Technology and Arts</v>
      </c>
      <c r="E102" s="141" t="str">
        <f t="shared" si="37"/>
        <v>Israel</v>
      </c>
      <c r="F102" s="139">
        <v>88</v>
      </c>
      <c r="G102" s="139" t="s">
        <v>490</v>
      </c>
      <c r="H102" s="142" t="s">
        <v>472</v>
      </c>
      <c r="I102" s="139" t="s">
        <v>473</v>
      </c>
      <c r="J102" s="139" t="s">
        <v>514</v>
      </c>
      <c r="K102" s="75">
        <v>43431</v>
      </c>
      <c r="L102" s="75">
        <v>43431</v>
      </c>
      <c r="M102" s="85">
        <v>1</v>
      </c>
      <c r="N102" s="86">
        <v>54</v>
      </c>
      <c r="O102" s="82">
        <f t="shared" si="38"/>
        <v>0</v>
      </c>
      <c r="P102" s="69">
        <f t="shared" si="39"/>
        <v>120</v>
      </c>
      <c r="Q102" s="83">
        <f t="shared" si="40"/>
        <v>120</v>
      </c>
      <c r="R102" s="26" t="str">
        <f t="shared" si="41"/>
        <v/>
      </c>
    </row>
    <row r="103" spans="2:18" s="27" customFormat="1" ht="36" x14ac:dyDescent="0.3">
      <c r="B103" s="139" t="s">
        <v>160</v>
      </c>
      <c r="C103" s="25" t="s">
        <v>7</v>
      </c>
      <c r="D103" s="141" t="str">
        <f t="shared" si="36"/>
        <v>Kibbutzim College of Education, Technology and Arts</v>
      </c>
      <c r="E103" s="141" t="str">
        <f t="shared" si="37"/>
        <v>Israel</v>
      </c>
      <c r="F103" s="139">
        <v>89</v>
      </c>
      <c r="G103" s="139" t="s">
        <v>490</v>
      </c>
      <c r="H103" s="142" t="s">
        <v>472</v>
      </c>
      <c r="I103" s="139" t="s">
        <v>473</v>
      </c>
      <c r="J103" s="139" t="s">
        <v>488</v>
      </c>
      <c r="K103" s="75">
        <v>43629</v>
      </c>
      <c r="L103" s="75">
        <v>43629</v>
      </c>
      <c r="M103" s="85">
        <v>1</v>
      </c>
      <c r="N103" s="86">
        <v>84</v>
      </c>
      <c r="O103" s="82">
        <f t="shared" si="38"/>
        <v>0</v>
      </c>
      <c r="P103" s="69">
        <f t="shared" si="39"/>
        <v>120</v>
      </c>
      <c r="Q103" s="83">
        <f t="shared" si="40"/>
        <v>120</v>
      </c>
      <c r="R103" s="26" t="str">
        <f t="shared" si="41"/>
        <v/>
      </c>
    </row>
    <row r="104" spans="2:18" s="27" customFormat="1" ht="36" x14ac:dyDescent="0.3">
      <c r="B104" s="139" t="s">
        <v>160</v>
      </c>
      <c r="C104" s="25" t="s">
        <v>7</v>
      </c>
      <c r="D104" s="141" t="str">
        <f t="shared" si="36"/>
        <v>Kibbutzim College of Education, Technology and Arts</v>
      </c>
      <c r="E104" s="141" t="str">
        <f t="shared" si="37"/>
        <v>Israel</v>
      </c>
      <c r="F104" s="139">
        <v>90</v>
      </c>
      <c r="G104" s="139" t="s">
        <v>490</v>
      </c>
      <c r="H104" s="142" t="s">
        <v>472</v>
      </c>
      <c r="I104" s="139" t="s">
        <v>473</v>
      </c>
      <c r="J104" s="139" t="s">
        <v>489</v>
      </c>
      <c r="K104" s="75">
        <v>43419</v>
      </c>
      <c r="L104" s="75">
        <v>43419</v>
      </c>
      <c r="M104" s="85">
        <v>1</v>
      </c>
      <c r="N104" s="86">
        <v>92</v>
      </c>
      <c r="O104" s="82">
        <f t="shared" si="38"/>
        <v>0</v>
      </c>
      <c r="P104" s="69">
        <f t="shared" si="39"/>
        <v>120</v>
      </c>
      <c r="Q104" s="83">
        <f t="shared" si="40"/>
        <v>120</v>
      </c>
      <c r="R104" s="26" t="str">
        <f t="shared" si="41"/>
        <v/>
      </c>
    </row>
    <row r="105" spans="2:18" s="27" customFormat="1" ht="36" x14ac:dyDescent="0.3">
      <c r="B105" s="139" t="s">
        <v>160</v>
      </c>
      <c r="C105" s="25" t="s">
        <v>7</v>
      </c>
      <c r="D105" s="141" t="str">
        <f t="shared" si="36"/>
        <v>Kibbutzim College of Education, Technology and Arts</v>
      </c>
      <c r="E105" s="141" t="str">
        <f t="shared" si="37"/>
        <v>Israel</v>
      </c>
      <c r="F105" s="139">
        <v>91</v>
      </c>
      <c r="G105" s="139" t="s">
        <v>490</v>
      </c>
      <c r="H105" s="142" t="s">
        <v>472</v>
      </c>
      <c r="I105" s="139" t="s">
        <v>473</v>
      </c>
      <c r="J105" s="139" t="s">
        <v>488</v>
      </c>
      <c r="K105" s="75">
        <v>43649</v>
      </c>
      <c r="L105" s="75">
        <v>43649</v>
      </c>
      <c r="M105" s="85">
        <v>1</v>
      </c>
      <c r="N105" s="86">
        <v>84</v>
      </c>
      <c r="O105" s="82">
        <f t="shared" si="38"/>
        <v>0</v>
      </c>
      <c r="P105" s="69">
        <f t="shared" si="39"/>
        <v>120</v>
      </c>
      <c r="Q105" s="83">
        <f t="shared" si="40"/>
        <v>120</v>
      </c>
      <c r="R105" s="26" t="str">
        <f t="shared" si="41"/>
        <v/>
      </c>
    </row>
    <row r="106" spans="2:18" s="27" customFormat="1" ht="36" x14ac:dyDescent="0.3">
      <c r="B106" s="139" t="s">
        <v>160</v>
      </c>
      <c r="C106" s="25" t="s">
        <v>7</v>
      </c>
      <c r="D106" s="141" t="str">
        <f t="shared" si="36"/>
        <v>Kibbutzim College of Education, Technology and Arts</v>
      </c>
      <c r="E106" s="141" t="str">
        <f t="shared" si="37"/>
        <v>Israel</v>
      </c>
      <c r="F106" s="139">
        <v>92</v>
      </c>
      <c r="G106" s="139" t="s">
        <v>490</v>
      </c>
      <c r="H106" s="142" t="s">
        <v>472</v>
      </c>
      <c r="I106" s="139" t="s">
        <v>473</v>
      </c>
      <c r="J106" s="139" t="s">
        <v>489</v>
      </c>
      <c r="K106" s="75">
        <v>43566</v>
      </c>
      <c r="L106" s="75">
        <v>43566</v>
      </c>
      <c r="M106" s="85">
        <v>1</v>
      </c>
      <c r="N106" s="86">
        <v>92</v>
      </c>
      <c r="O106" s="82">
        <f t="shared" si="38"/>
        <v>0</v>
      </c>
      <c r="P106" s="69">
        <f t="shared" si="39"/>
        <v>120</v>
      </c>
      <c r="Q106" s="83">
        <f t="shared" si="40"/>
        <v>120</v>
      </c>
      <c r="R106" s="26" t="str">
        <f t="shared" si="41"/>
        <v/>
      </c>
    </row>
    <row r="107" spans="2:18" s="27" customFormat="1" ht="36" x14ac:dyDescent="0.3">
      <c r="B107" s="139" t="s">
        <v>160</v>
      </c>
      <c r="C107" s="25" t="s">
        <v>7</v>
      </c>
      <c r="D107" s="141" t="str">
        <f t="shared" si="36"/>
        <v>Kibbutzim College of Education, Technology and Arts</v>
      </c>
      <c r="E107" s="141" t="str">
        <f t="shared" si="37"/>
        <v>Israel</v>
      </c>
      <c r="F107" s="139">
        <v>93</v>
      </c>
      <c r="G107" s="139" t="s">
        <v>1449</v>
      </c>
      <c r="H107" s="142" t="s">
        <v>472</v>
      </c>
      <c r="I107" s="139" t="s">
        <v>473</v>
      </c>
      <c r="J107" s="139" t="s">
        <v>488</v>
      </c>
      <c r="K107" s="75">
        <v>43629</v>
      </c>
      <c r="L107" s="75">
        <v>43629</v>
      </c>
      <c r="M107" s="85">
        <v>1</v>
      </c>
      <c r="N107" s="86">
        <v>84</v>
      </c>
      <c r="O107" s="82">
        <f t="shared" si="38"/>
        <v>0</v>
      </c>
      <c r="P107" s="69">
        <f t="shared" si="39"/>
        <v>120</v>
      </c>
      <c r="Q107" s="83">
        <f t="shared" si="40"/>
        <v>120</v>
      </c>
      <c r="R107" s="26" t="str">
        <f t="shared" si="41"/>
        <v/>
      </c>
    </row>
    <row r="108" spans="2:18" s="27" customFormat="1" ht="36" x14ac:dyDescent="0.3">
      <c r="B108" s="139" t="s">
        <v>160</v>
      </c>
      <c r="C108" s="25" t="s">
        <v>7</v>
      </c>
      <c r="D108" s="141" t="str">
        <f t="shared" si="36"/>
        <v>Kibbutzim College of Education, Technology and Arts</v>
      </c>
      <c r="E108" s="141" t="str">
        <f t="shared" si="37"/>
        <v>Israel</v>
      </c>
      <c r="F108" s="139">
        <v>94</v>
      </c>
      <c r="G108" s="139" t="s">
        <v>1449</v>
      </c>
      <c r="H108" s="142" t="s">
        <v>472</v>
      </c>
      <c r="I108" s="139" t="s">
        <v>473</v>
      </c>
      <c r="J108" s="139" t="s">
        <v>489</v>
      </c>
      <c r="K108" s="75">
        <v>43419</v>
      </c>
      <c r="L108" s="75">
        <v>43419</v>
      </c>
      <c r="M108" s="85">
        <v>1</v>
      </c>
      <c r="N108" s="86">
        <v>92</v>
      </c>
      <c r="O108" s="82">
        <f t="shared" si="38"/>
        <v>0</v>
      </c>
      <c r="P108" s="69">
        <f t="shared" si="39"/>
        <v>120</v>
      </c>
      <c r="Q108" s="83">
        <f t="shared" si="40"/>
        <v>120</v>
      </c>
      <c r="R108" s="26" t="str">
        <f t="shared" si="41"/>
        <v/>
      </c>
    </row>
    <row r="109" spans="2:18" s="27" customFormat="1" ht="36" x14ac:dyDescent="0.3">
      <c r="B109" s="139" t="s">
        <v>160</v>
      </c>
      <c r="C109" s="25" t="s">
        <v>7</v>
      </c>
      <c r="D109" s="141" t="str">
        <f t="shared" si="36"/>
        <v>Kibbutzim College of Education, Technology and Arts</v>
      </c>
      <c r="E109" s="141" t="str">
        <f t="shared" si="37"/>
        <v>Israel</v>
      </c>
      <c r="F109" s="139">
        <v>95</v>
      </c>
      <c r="G109" s="139" t="s">
        <v>486</v>
      </c>
      <c r="H109" s="142" t="s">
        <v>192</v>
      </c>
      <c r="I109" s="139" t="s">
        <v>473</v>
      </c>
      <c r="J109" s="139" t="s">
        <v>488</v>
      </c>
      <c r="K109" s="75">
        <v>43530</v>
      </c>
      <c r="L109" s="75">
        <v>43530</v>
      </c>
      <c r="M109" s="85">
        <v>1</v>
      </c>
      <c r="N109" s="86">
        <v>84</v>
      </c>
      <c r="O109" s="82">
        <f t="shared" si="38"/>
        <v>0</v>
      </c>
      <c r="P109" s="69">
        <f t="shared" si="39"/>
        <v>120</v>
      </c>
      <c r="Q109" s="83">
        <f t="shared" si="40"/>
        <v>120</v>
      </c>
      <c r="R109" s="26" t="str">
        <f t="shared" si="41"/>
        <v/>
      </c>
    </row>
    <row r="110" spans="2:18" s="27" customFormat="1" ht="36" x14ac:dyDescent="0.3">
      <c r="B110" s="139" t="s">
        <v>160</v>
      </c>
      <c r="C110" s="25" t="s">
        <v>7</v>
      </c>
      <c r="D110" s="141" t="str">
        <f t="shared" si="36"/>
        <v>Kibbutzim College of Education, Technology and Arts</v>
      </c>
      <c r="E110" s="141" t="str">
        <f t="shared" si="37"/>
        <v>Israel</v>
      </c>
      <c r="F110" s="139">
        <v>96</v>
      </c>
      <c r="G110" s="139" t="s">
        <v>486</v>
      </c>
      <c r="H110" s="142" t="s">
        <v>472</v>
      </c>
      <c r="I110" s="139" t="s">
        <v>473</v>
      </c>
      <c r="J110" s="139" t="s">
        <v>488</v>
      </c>
      <c r="K110" s="75">
        <v>43629</v>
      </c>
      <c r="L110" s="75">
        <v>43629</v>
      </c>
      <c r="M110" s="85">
        <v>1</v>
      </c>
      <c r="N110" s="86">
        <v>84</v>
      </c>
      <c r="O110" s="82">
        <f t="shared" si="38"/>
        <v>0</v>
      </c>
      <c r="P110" s="69">
        <f t="shared" si="39"/>
        <v>120</v>
      </c>
      <c r="Q110" s="83">
        <f t="shared" si="40"/>
        <v>120</v>
      </c>
      <c r="R110" s="26" t="str">
        <f t="shared" si="41"/>
        <v/>
      </c>
    </row>
    <row r="111" spans="2:18" s="27" customFormat="1" ht="36" x14ac:dyDescent="0.3">
      <c r="B111" s="139" t="s">
        <v>160</v>
      </c>
      <c r="C111" s="25" t="s">
        <v>7</v>
      </c>
      <c r="D111" s="141" t="str">
        <f t="shared" si="36"/>
        <v>Kibbutzim College of Education, Technology and Arts</v>
      </c>
      <c r="E111" s="141" t="str">
        <f t="shared" si="37"/>
        <v>Israel</v>
      </c>
      <c r="F111" s="139">
        <v>97</v>
      </c>
      <c r="G111" s="139" t="s">
        <v>486</v>
      </c>
      <c r="H111" s="142" t="s">
        <v>472</v>
      </c>
      <c r="I111" s="139" t="s">
        <v>473</v>
      </c>
      <c r="J111" s="139" t="s">
        <v>488</v>
      </c>
      <c r="K111" s="75">
        <v>43649</v>
      </c>
      <c r="L111" s="75">
        <v>43649</v>
      </c>
      <c r="M111" s="85">
        <v>1</v>
      </c>
      <c r="N111" s="86">
        <v>84</v>
      </c>
      <c r="O111" s="82">
        <f t="shared" si="38"/>
        <v>0</v>
      </c>
      <c r="P111" s="69">
        <f t="shared" si="39"/>
        <v>120</v>
      </c>
      <c r="Q111" s="83">
        <f t="shared" si="40"/>
        <v>120</v>
      </c>
      <c r="R111" s="26" t="str">
        <f t="shared" si="41"/>
        <v/>
      </c>
    </row>
    <row r="112" spans="2:18" s="27" customFormat="1" ht="36" x14ac:dyDescent="0.3">
      <c r="B112" s="139" t="s">
        <v>160</v>
      </c>
      <c r="C112" s="25" t="s">
        <v>7</v>
      </c>
      <c r="D112" s="141" t="str">
        <f t="shared" si="36"/>
        <v>Kibbutzim College of Education, Technology and Arts</v>
      </c>
      <c r="E112" s="141" t="str">
        <f t="shared" si="37"/>
        <v>Israel</v>
      </c>
      <c r="F112" s="139">
        <v>98</v>
      </c>
      <c r="G112" s="139" t="s">
        <v>486</v>
      </c>
      <c r="H112" s="142" t="s">
        <v>472</v>
      </c>
      <c r="I112" s="139" t="s">
        <v>473</v>
      </c>
      <c r="J112" s="139" t="s">
        <v>488</v>
      </c>
      <c r="K112" s="75">
        <v>43651</v>
      </c>
      <c r="L112" s="75">
        <v>43651</v>
      </c>
      <c r="M112" s="85">
        <v>1</v>
      </c>
      <c r="N112" s="86">
        <v>84</v>
      </c>
      <c r="O112" s="82">
        <f t="shared" si="38"/>
        <v>0</v>
      </c>
      <c r="P112" s="69">
        <f t="shared" si="39"/>
        <v>120</v>
      </c>
      <c r="Q112" s="83">
        <f t="shared" si="40"/>
        <v>120</v>
      </c>
      <c r="R112" s="26" t="str">
        <f t="shared" si="41"/>
        <v/>
      </c>
    </row>
    <row r="113" spans="2:18" s="27" customFormat="1" ht="36" x14ac:dyDescent="0.3">
      <c r="B113" s="139" t="s">
        <v>160</v>
      </c>
      <c r="C113" s="25" t="s">
        <v>7</v>
      </c>
      <c r="D113" s="141" t="str">
        <f t="shared" si="36"/>
        <v>Kibbutzim College of Education, Technology and Arts</v>
      </c>
      <c r="E113" s="141" t="str">
        <f t="shared" si="37"/>
        <v>Israel</v>
      </c>
      <c r="F113" s="139">
        <v>99</v>
      </c>
      <c r="G113" s="139" t="s">
        <v>486</v>
      </c>
      <c r="H113" s="142" t="s">
        <v>472</v>
      </c>
      <c r="I113" s="139" t="s">
        <v>473</v>
      </c>
      <c r="J113" s="139" t="s">
        <v>488</v>
      </c>
      <c r="K113" s="75">
        <v>43390</v>
      </c>
      <c r="L113" s="75">
        <v>43390</v>
      </c>
      <c r="M113" s="85">
        <v>1</v>
      </c>
      <c r="N113" s="86">
        <v>84</v>
      </c>
      <c r="O113" s="82">
        <f t="shared" si="38"/>
        <v>0</v>
      </c>
      <c r="P113" s="69">
        <f t="shared" si="39"/>
        <v>120</v>
      </c>
      <c r="Q113" s="83">
        <f t="shared" si="40"/>
        <v>120</v>
      </c>
      <c r="R113" s="26" t="str">
        <f t="shared" si="41"/>
        <v/>
      </c>
    </row>
    <row r="114" spans="2:18" s="27" customFormat="1" ht="36" x14ac:dyDescent="0.3">
      <c r="B114" s="139" t="s">
        <v>160</v>
      </c>
      <c r="C114" s="25" t="s">
        <v>7</v>
      </c>
      <c r="D114" s="141" t="str">
        <f t="shared" si="36"/>
        <v>Kibbutzim College of Education, Technology and Arts</v>
      </c>
      <c r="E114" s="141" t="str">
        <f t="shared" si="37"/>
        <v>Israel</v>
      </c>
      <c r="F114" s="139">
        <v>100</v>
      </c>
      <c r="G114" s="139" t="s">
        <v>486</v>
      </c>
      <c r="H114" s="142" t="s">
        <v>472</v>
      </c>
      <c r="I114" s="139" t="s">
        <v>473</v>
      </c>
      <c r="J114" s="139" t="s">
        <v>489</v>
      </c>
      <c r="K114" s="75">
        <v>43416</v>
      </c>
      <c r="L114" s="75">
        <v>43416</v>
      </c>
      <c r="M114" s="85">
        <v>1</v>
      </c>
      <c r="N114" s="86">
        <v>92</v>
      </c>
      <c r="O114" s="82">
        <f t="shared" si="38"/>
        <v>0</v>
      </c>
      <c r="P114" s="69">
        <f t="shared" si="39"/>
        <v>120</v>
      </c>
      <c r="Q114" s="83">
        <f t="shared" si="40"/>
        <v>120</v>
      </c>
      <c r="R114" s="26" t="str">
        <f t="shared" si="41"/>
        <v/>
      </c>
    </row>
    <row r="115" spans="2:18" s="27" customFormat="1" ht="36" x14ac:dyDescent="0.3">
      <c r="B115" s="139" t="s">
        <v>160</v>
      </c>
      <c r="C115" s="25" t="s">
        <v>7</v>
      </c>
      <c r="D115" s="141" t="str">
        <f t="shared" si="36"/>
        <v>Kibbutzim College of Education, Technology and Arts</v>
      </c>
      <c r="E115" s="141" t="str">
        <f t="shared" si="37"/>
        <v>Israel</v>
      </c>
      <c r="F115" s="139">
        <v>101</v>
      </c>
      <c r="G115" s="139" t="s">
        <v>486</v>
      </c>
      <c r="H115" s="142" t="s">
        <v>472</v>
      </c>
      <c r="I115" s="139" t="s">
        <v>473</v>
      </c>
      <c r="J115" s="139" t="s">
        <v>489</v>
      </c>
      <c r="K115" s="75">
        <v>43420</v>
      </c>
      <c r="L115" s="75">
        <v>43420</v>
      </c>
      <c r="M115" s="85">
        <v>1</v>
      </c>
      <c r="N115" s="86">
        <v>92</v>
      </c>
      <c r="O115" s="82">
        <f t="shared" si="38"/>
        <v>0</v>
      </c>
      <c r="P115" s="69">
        <f t="shared" si="39"/>
        <v>120</v>
      </c>
      <c r="Q115" s="83">
        <f t="shared" si="40"/>
        <v>120</v>
      </c>
      <c r="R115" s="26" t="str">
        <f t="shared" si="41"/>
        <v/>
      </c>
    </row>
    <row r="116" spans="2:18" s="27" customFormat="1" ht="36" x14ac:dyDescent="0.3">
      <c r="B116" s="139" t="s">
        <v>160</v>
      </c>
      <c r="C116" s="25" t="s">
        <v>7</v>
      </c>
      <c r="D116" s="141" t="str">
        <f t="shared" si="36"/>
        <v>Kibbutzim College of Education, Technology and Arts</v>
      </c>
      <c r="E116" s="141" t="str">
        <f t="shared" si="37"/>
        <v>Israel</v>
      </c>
      <c r="F116" s="139">
        <v>102</v>
      </c>
      <c r="G116" s="139" t="s">
        <v>486</v>
      </c>
      <c r="H116" s="142" t="s">
        <v>472</v>
      </c>
      <c r="I116" s="139" t="s">
        <v>473</v>
      </c>
      <c r="J116" s="139" t="s">
        <v>475</v>
      </c>
      <c r="K116" s="75">
        <v>43440</v>
      </c>
      <c r="L116" s="75">
        <v>43440</v>
      </c>
      <c r="M116" s="85">
        <v>1</v>
      </c>
      <c r="N116" s="86">
        <v>16</v>
      </c>
      <c r="O116" s="82">
        <f t="shared" si="38"/>
        <v>0</v>
      </c>
      <c r="P116" s="69">
        <f t="shared" si="39"/>
        <v>120</v>
      </c>
      <c r="Q116" s="83">
        <f t="shared" si="40"/>
        <v>120</v>
      </c>
      <c r="R116" s="26" t="str">
        <f t="shared" si="41"/>
        <v/>
      </c>
    </row>
    <row r="117" spans="2:18" s="27" customFormat="1" ht="36" x14ac:dyDescent="0.3">
      <c r="B117" s="139" t="s">
        <v>160</v>
      </c>
      <c r="C117" s="25" t="s">
        <v>7</v>
      </c>
      <c r="D117" s="141" t="str">
        <f t="shared" si="36"/>
        <v>Kibbutzim College of Education, Technology and Arts</v>
      </c>
      <c r="E117" s="141" t="str">
        <f t="shared" si="37"/>
        <v>Israel</v>
      </c>
      <c r="F117" s="139">
        <v>103</v>
      </c>
      <c r="G117" s="139" t="s">
        <v>486</v>
      </c>
      <c r="H117" s="142" t="s">
        <v>472</v>
      </c>
      <c r="I117" s="139" t="s">
        <v>473</v>
      </c>
      <c r="J117" s="139" t="s">
        <v>1450</v>
      </c>
      <c r="K117" s="75">
        <v>43670</v>
      </c>
      <c r="L117" s="75">
        <v>43670</v>
      </c>
      <c r="M117" s="85">
        <v>1</v>
      </c>
      <c r="N117" s="86">
        <v>100</v>
      </c>
      <c r="O117" s="82">
        <f t="shared" si="38"/>
        <v>180</v>
      </c>
      <c r="P117" s="69">
        <f t="shared" si="39"/>
        <v>120</v>
      </c>
      <c r="Q117" s="83">
        <f t="shared" si="40"/>
        <v>300</v>
      </c>
      <c r="R117" s="26" t="str">
        <f t="shared" si="41"/>
        <v/>
      </c>
    </row>
    <row r="118" spans="2:18" s="27" customFormat="1" ht="36" x14ac:dyDescent="0.3">
      <c r="B118" s="139" t="s">
        <v>160</v>
      </c>
      <c r="C118" s="25" t="s">
        <v>7</v>
      </c>
      <c r="D118" s="141" t="str">
        <f t="shared" si="36"/>
        <v>Kibbutzim College of Education, Technology and Arts</v>
      </c>
      <c r="E118" s="141" t="str">
        <f t="shared" si="37"/>
        <v>Israel</v>
      </c>
      <c r="F118" s="139">
        <v>104</v>
      </c>
      <c r="G118" s="139" t="s">
        <v>1433</v>
      </c>
      <c r="H118" s="142" t="s">
        <v>472</v>
      </c>
      <c r="I118" s="139" t="s">
        <v>473</v>
      </c>
      <c r="J118" s="139" t="s">
        <v>475</v>
      </c>
      <c r="K118" s="75">
        <v>43440</v>
      </c>
      <c r="L118" s="75">
        <v>43440</v>
      </c>
      <c r="M118" s="85">
        <v>1</v>
      </c>
      <c r="N118" s="86">
        <v>16</v>
      </c>
      <c r="O118" s="82">
        <f t="shared" si="38"/>
        <v>0</v>
      </c>
      <c r="P118" s="69">
        <f t="shared" si="39"/>
        <v>120</v>
      </c>
      <c r="Q118" s="83">
        <f t="shared" si="40"/>
        <v>120</v>
      </c>
      <c r="R118" s="26" t="str">
        <f t="shared" si="41"/>
        <v/>
      </c>
    </row>
    <row r="119" spans="2:18" s="27" customFormat="1" ht="36" x14ac:dyDescent="0.3">
      <c r="B119" s="139" t="s">
        <v>160</v>
      </c>
      <c r="C119" s="25" t="s">
        <v>7</v>
      </c>
      <c r="D119" s="141" t="str">
        <f t="shared" si="36"/>
        <v>Kibbutzim College of Education, Technology and Arts</v>
      </c>
      <c r="E119" s="141" t="str">
        <f t="shared" si="37"/>
        <v>Israel</v>
      </c>
      <c r="F119" s="139">
        <v>105</v>
      </c>
      <c r="G119" s="139" t="s">
        <v>1433</v>
      </c>
      <c r="H119" s="142" t="s">
        <v>472</v>
      </c>
      <c r="I119" s="139" t="s">
        <v>473</v>
      </c>
      <c r="J119" s="139" t="s">
        <v>1451</v>
      </c>
      <c r="K119" s="75">
        <v>43675</v>
      </c>
      <c r="L119" s="75">
        <v>43676</v>
      </c>
      <c r="M119" s="85">
        <v>2</v>
      </c>
      <c r="N119" s="86">
        <v>56</v>
      </c>
      <c r="O119" s="82">
        <f t="shared" si="38"/>
        <v>0</v>
      </c>
      <c r="P119" s="69">
        <f t="shared" si="39"/>
        <v>240</v>
      </c>
      <c r="Q119" s="83">
        <f t="shared" si="40"/>
        <v>240</v>
      </c>
      <c r="R119" s="26" t="str">
        <f t="shared" si="41"/>
        <v/>
      </c>
    </row>
    <row r="120" spans="2:18" s="27" customFormat="1" ht="36" x14ac:dyDescent="0.3">
      <c r="B120" s="139" t="s">
        <v>160</v>
      </c>
      <c r="C120" s="25" t="s">
        <v>7</v>
      </c>
      <c r="D120" s="141" t="str">
        <f t="shared" si="36"/>
        <v>Kibbutzim College of Education, Technology and Arts</v>
      </c>
      <c r="E120" s="141" t="str">
        <f t="shared" si="37"/>
        <v>Israel</v>
      </c>
      <c r="F120" s="139">
        <v>106</v>
      </c>
      <c r="G120" s="139" t="s">
        <v>1433</v>
      </c>
      <c r="H120" s="142" t="s">
        <v>472</v>
      </c>
      <c r="I120" s="139" t="s">
        <v>473</v>
      </c>
      <c r="J120" s="139" t="s">
        <v>489</v>
      </c>
      <c r="K120" s="75">
        <v>43566</v>
      </c>
      <c r="L120" s="75">
        <v>43566</v>
      </c>
      <c r="M120" s="85">
        <v>1</v>
      </c>
      <c r="N120" s="86">
        <v>92</v>
      </c>
      <c r="O120" s="82">
        <f t="shared" si="38"/>
        <v>0</v>
      </c>
      <c r="P120" s="69">
        <f t="shared" si="39"/>
        <v>120</v>
      </c>
      <c r="Q120" s="83">
        <f t="shared" si="40"/>
        <v>120</v>
      </c>
      <c r="R120" s="26" t="str">
        <f t="shared" si="41"/>
        <v/>
      </c>
    </row>
    <row r="121" spans="2:18" s="27" customFormat="1" ht="36" x14ac:dyDescent="0.3">
      <c r="B121" s="139" t="s">
        <v>160</v>
      </c>
      <c r="C121" s="25" t="s">
        <v>7</v>
      </c>
      <c r="D121" s="141" t="str">
        <f t="shared" si="36"/>
        <v>Kibbutzim College of Education, Technology and Arts</v>
      </c>
      <c r="E121" s="141" t="str">
        <f t="shared" si="37"/>
        <v>Israel</v>
      </c>
      <c r="F121" s="139">
        <v>107</v>
      </c>
      <c r="G121" s="139" t="s">
        <v>1433</v>
      </c>
      <c r="H121" s="142" t="s">
        <v>472</v>
      </c>
      <c r="I121" s="139" t="s">
        <v>473</v>
      </c>
      <c r="J121" s="139" t="s">
        <v>489</v>
      </c>
      <c r="K121" s="75">
        <v>43417</v>
      </c>
      <c r="L121" s="75">
        <v>43417</v>
      </c>
      <c r="M121" s="85">
        <v>1</v>
      </c>
      <c r="N121" s="86">
        <v>92</v>
      </c>
      <c r="O121" s="82">
        <f t="shared" si="38"/>
        <v>0</v>
      </c>
      <c r="P121" s="69">
        <f t="shared" si="39"/>
        <v>120</v>
      </c>
      <c r="Q121" s="83">
        <f t="shared" si="40"/>
        <v>120</v>
      </c>
      <c r="R121" s="26" t="str">
        <f t="shared" si="41"/>
        <v/>
      </c>
    </row>
    <row r="122" spans="2:18" s="27" customFormat="1" ht="36" x14ac:dyDescent="0.3">
      <c r="B122" s="139" t="s">
        <v>160</v>
      </c>
      <c r="C122" s="25" t="s">
        <v>7</v>
      </c>
      <c r="D122" s="141" t="str">
        <f t="shared" si="36"/>
        <v>Kibbutzim College of Education, Technology and Arts</v>
      </c>
      <c r="E122" s="141" t="str">
        <f t="shared" si="37"/>
        <v>Israel</v>
      </c>
      <c r="F122" s="139">
        <v>108</v>
      </c>
      <c r="G122" s="139" t="s">
        <v>1433</v>
      </c>
      <c r="H122" s="142" t="s">
        <v>472</v>
      </c>
      <c r="I122" s="139" t="s">
        <v>473</v>
      </c>
      <c r="J122" s="139" t="s">
        <v>488</v>
      </c>
      <c r="K122" s="75">
        <v>43629</v>
      </c>
      <c r="L122" s="75">
        <v>43629</v>
      </c>
      <c r="M122" s="85">
        <v>1</v>
      </c>
      <c r="N122" s="86">
        <v>84</v>
      </c>
      <c r="O122" s="82">
        <f t="shared" si="38"/>
        <v>0</v>
      </c>
      <c r="P122" s="69">
        <f t="shared" si="39"/>
        <v>120</v>
      </c>
      <c r="Q122" s="83">
        <f t="shared" si="40"/>
        <v>120</v>
      </c>
      <c r="R122" s="26" t="str">
        <f t="shared" si="41"/>
        <v/>
      </c>
    </row>
    <row r="123" spans="2:18" s="27" customFormat="1" ht="36" x14ac:dyDescent="0.3">
      <c r="B123" s="139" t="s">
        <v>160</v>
      </c>
      <c r="C123" s="25" t="s">
        <v>7</v>
      </c>
      <c r="D123" s="141" t="str">
        <f t="shared" si="36"/>
        <v>Kibbutzim College of Education, Technology and Arts</v>
      </c>
      <c r="E123" s="141" t="str">
        <f t="shared" si="37"/>
        <v>Israel</v>
      </c>
      <c r="F123" s="139">
        <v>109</v>
      </c>
      <c r="G123" s="139" t="s">
        <v>1433</v>
      </c>
      <c r="H123" s="142" t="s">
        <v>472</v>
      </c>
      <c r="I123" s="139" t="s">
        <v>473</v>
      </c>
      <c r="J123" s="139" t="s">
        <v>514</v>
      </c>
      <c r="K123" s="75">
        <v>43431</v>
      </c>
      <c r="L123" s="75">
        <v>43431</v>
      </c>
      <c r="M123" s="85">
        <v>1</v>
      </c>
      <c r="N123" s="86">
        <v>54</v>
      </c>
      <c r="O123" s="82">
        <f t="shared" si="38"/>
        <v>0</v>
      </c>
      <c r="P123" s="69">
        <f t="shared" si="39"/>
        <v>120</v>
      </c>
      <c r="Q123" s="83">
        <f t="shared" si="40"/>
        <v>120</v>
      </c>
      <c r="R123" s="26" t="str">
        <f t="shared" si="41"/>
        <v/>
      </c>
    </row>
    <row r="124" spans="2:18" s="27" customFormat="1" ht="36" x14ac:dyDescent="0.3">
      <c r="B124" s="139" t="s">
        <v>160</v>
      </c>
      <c r="C124" s="25" t="s">
        <v>7</v>
      </c>
      <c r="D124" s="141" t="str">
        <f t="shared" si="36"/>
        <v>Kibbutzim College of Education, Technology and Arts</v>
      </c>
      <c r="E124" s="141" t="str">
        <f t="shared" si="37"/>
        <v>Israel</v>
      </c>
      <c r="F124" s="139">
        <v>112</v>
      </c>
      <c r="G124" s="139" t="s">
        <v>469</v>
      </c>
      <c r="H124" s="142" t="s">
        <v>472</v>
      </c>
      <c r="I124" s="139" t="s">
        <v>473</v>
      </c>
      <c r="J124" s="139" t="s">
        <v>489</v>
      </c>
      <c r="K124" s="75">
        <v>43566</v>
      </c>
      <c r="L124" s="75">
        <v>43566</v>
      </c>
      <c r="M124" s="85">
        <v>1</v>
      </c>
      <c r="N124" s="86">
        <v>92</v>
      </c>
      <c r="O124" s="82">
        <f t="shared" si="38"/>
        <v>0</v>
      </c>
      <c r="P124" s="69">
        <f t="shared" si="39"/>
        <v>120</v>
      </c>
      <c r="Q124" s="83">
        <f t="shared" si="40"/>
        <v>120</v>
      </c>
      <c r="R124" s="26" t="str">
        <f t="shared" si="41"/>
        <v/>
      </c>
    </row>
    <row r="125" spans="2:18" s="27" customFormat="1" ht="36" x14ac:dyDescent="0.3">
      <c r="B125" s="139" t="s">
        <v>160</v>
      </c>
      <c r="C125" s="25" t="s">
        <v>7</v>
      </c>
      <c r="D125" s="141" t="str">
        <f t="shared" si="36"/>
        <v>Kibbutzim College of Education, Technology and Arts</v>
      </c>
      <c r="E125" s="141" t="str">
        <f t="shared" si="37"/>
        <v>Israel</v>
      </c>
      <c r="F125" s="139">
        <v>113</v>
      </c>
      <c r="G125" s="139" t="s">
        <v>469</v>
      </c>
      <c r="H125" s="142" t="s">
        <v>472</v>
      </c>
      <c r="I125" s="139" t="s">
        <v>473</v>
      </c>
      <c r="J125" s="139" t="s">
        <v>480</v>
      </c>
      <c r="K125" s="75">
        <v>43587</v>
      </c>
      <c r="L125" s="75">
        <v>43587</v>
      </c>
      <c r="M125" s="85">
        <v>1</v>
      </c>
      <c r="N125" s="86">
        <v>7</v>
      </c>
      <c r="O125" s="82">
        <f t="shared" si="38"/>
        <v>0</v>
      </c>
      <c r="P125" s="69">
        <f t="shared" si="39"/>
        <v>120</v>
      </c>
      <c r="Q125" s="83">
        <f t="shared" si="40"/>
        <v>120</v>
      </c>
      <c r="R125" s="26" t="str">
        <f t="shared" si="41"/>
        <v/>
      </c>
    </row>
    <row r="126" spans="2:18" s="27" customFormat="1" ht="36" x14ac:dyDescent="0.3">
      <c r="B126" s="139" t="s">
        <v>160</v>
      </c>
      <c r="C126" s="25" t="s">
        <v>7</v>
      </c>
      <c r="D126" s="141" t="str">
        <f t="shared" si="36"/>
        <v>Kibbutzim College of Education, Technology and Arts</v>
      </c>
      <c r="E126" s="141" t="str">
        <f t="shared" si="37"/>
        <v>Israel</v>
      </c>
      <c r="F126" s="139">
        <v>114</v>
      </c>
      <c r="G126" s="139" t="s">
        <v>469</v>
      </c>
      <c r="H126" s="142" t="s">
        <v>472</v>
      </c>
      <c r="I126" s="139" t="s">
        <v>473</v>
      </c>
      <c r="J126" s="139" t="s">
        <v>1450</v>
      </c>
      <c r="K126" s="75">
        <v>43670</v>
      </c>
      <c r="L126" s="75">
        <v>43670</v>
      </c>
      <c r="M126" s="85">
        <v>1</v>
      </c>
      <c r="N126" s="86">
        <v>100</v>
      </c>
      <c r="O126" s="82">
        <f t="shared" si="38"/>
        <v>180</v>
      </c>
      <c r="P126" s="69">
        <f t="shared" si="39"/>
        <v>120</v>
      </c>
      <c r="Q126" s="83">
        <f t="shared" si="40"/>
        <v>300</v>
      </c>
      <c r="R126" s="26" t="str">
        <f t="shared" si="41"/>
        <v/>
      </c>
    </row>
    <row r="127" spans="2:18" s="27" customFormat="1" ht="36" x14ac:dyDescent="0.3">
      <c r="B127" s="139" t="s">
        <v>160</v>
      </c>
      <c r="C127" s="25" t="s">
        <v>7</v>
      </c>
      <c r="D127" s="141" t="str">
        <f t="shared" si="36"/>
        <v>Kibbutzim College of Education, Technology and Arts</v>
      </c>
      <c r="E127" s="141" t="str">
        <f t="shared" si="37"/>
        <v>Israel</v>
      </c>
      <c r="F127" s="139">
        <v>115</v>
      </c>
      <c r="G127" s="139" t="s">
        <v>469</v>
      </c>
      <c r="H127" s="142" t="s">
        <v>472</v>
      </c>
      <c r="I127" s="139" t="s">
        <v>473</v>
      </c>
      <c r="J127" s="139" t="s">
        <v>475</v>
      </c>
      <c r="K127" s="75">
        <v>43440</v>
      </c>
      <c r="L127" s="75">
        <v>43440</v>
      </c>
      <c r="M127" s="85">
        <v>1</v>
      </c>
      <c r="N127" s="86">
        <v>16</v>
      </c>
      <c r="O127" s="82">
        <f t="shared" si="38"/>
        <v>0</v>
      </c>
      <c r="P127" s="69">
        <f t="shared" si="39"/>
        <v>120</v>
      </c>
      <c r="Q127" s="83">
        <f t="shared" si="40"/>
        <v>120</v>
      </c>
      <c r="R127" s="26" t="str">
        <f t="shared" si="41"/>
        <v/>
      </c>
    </row>
    <row r="128" spans="2:18" s="27" customFormat="1" ht="36" x14ac:dyDescent="0.3">
      <c r="B128" s="139" t="s">
        <v>160</v>
      </c>
      <c r="C128" s="25" t="s">
        <v>7</v>
      </c>
      <c r="D128" s="141" t="str">
        <f t="shared" si="36"/>
        <v>Kibbutzim College of Education, Technology and Arts</v>
      </c>
      <c r="E128" s="141" t="str">
        <f t="shared" si="37"/>
        <v>Israel</v>
      </c>
      <c r="F128" s="139">
        <v>116</v>
      </c>
      <c r="G128" s="139" t="s">
        <v>469</v>
      </c>
      <c r="H128" s="142" t="s">
        <v>192</v>
      </c>
      <c r="I128" s="139" t="s">
        <v>473</v>
      </c>
      <c r="J128" s="139" t="s">
        <v>1451</v>
      </c>
      <c r="K128" s="75">
        <v>43675</v>
      </c>
      <c r="L128" s="75">
        <v>43676</v>
      </c>
      <c r="M128" s="85">
        <v>2</v>
      </c>
      <c r="N128" s="86">
        <v>56</v>
      </c>
      <c r="O128" s="82">
        <f t="shared" si="38"/>
        <v>0</v>
      </c>
      <c r="P128" s="69">
        <f t="shared" si="39"/>
        <v>240</v>
      </c>
      <c r="Q128" s="83">
        <f t="shared" si="40"/>
        <v>240</v>
      </c>
      <c r="R128" s="26" t="str">
        <f t="shared" si="41"/>
        <v/>
      </c>
    </row>
    <row r="129" spans="2:18" s="27" customFormat="1" ht="36" x14ac:dyDescent="0.3">
      <c r="B129" s="139" t="s">
        <v>160</v>
      </c>
      <c r="C129" s="25" t="s">
        <v>7</v>
      </c>
      <c r="D129" s="141" t="str">
        <f t="shared" si="36"/>
        <v>Kibbutzim College of Education, Technology and Arts</v>
      </c>
      <c r="E129" s="141" t="str">
        <f t="shared" si="37"/>
        <v>Israel</v>
      </c>
      <c r="F129" s="139">
        <v>117</v>
      </c>
      <c r="G129" s="139" t="s">
        <v>469</v>
      </c>
      <c r="H129" s="142" t="s">
        <v>192</v>
      </c>
      <c r="I129" s="139" t="s">
        <v>473</v>
      </c>
      <c r="J129" s="139" t="s">
        <v>489</v>
      </c>
      <c r="K129" s="75">
        <v>43417</v>
      </c>
      <c r="L129" s="75">
        <v>43417</v>
      </c>
      <c r="M129" s="85">
        <v>1</v>
      </c>
      <c r="N129" s="86">
        <v>92</v>
      </c>
      <c r="O129" s="82">
        <f t="shared" si="38"/>
        <v>0</v>
      </c>
      <c r="P129" s="69">
        <f t="shared" si="39"/>
        <v>120</v>
      </c>
      <c r="Q129" s="83">
        <f t="shared" si="40"/>
        <v>120</v>
      </c>
      <c r="R129" s="26" t="str">
        <f t="shared" si="41"/>
        <v/>
      </c>
    </row>
    <row r="130" spans="2:18" s="27" customFormat="1" ht="36" x14ac:dyDescent="0.3">
      <c r="B130" s="139" t="s">
        <v>160</v>
      </c>
      <c r="C130" s="25" t="s">
        <v>7</v>
      </c>
      <c r="D130" s="141" t="str">
        <f t="shared" si="36"/>
        <v>Kibbutzim College of Education, Technology and Arts</v>
      </c>
      <c r="E130" s="141" t="str">
        <f t="shared" si="37"/>
        <v>Israel</v>
      </c>
      <c r="F130" s="139">
        <v>118</v>
      </c>
      <c r="G130" s="139" t="s">
        <v>469</v>
      </c>
      <c r="H130" s="142" t="s">
        <v>192</v>
      </c>
      <c r="I130" s="139" t="s">
        <v>473</v>
      </c>
      <c r="J130" s="139" t="s">
        <v>489</v>
      </c>
      <c r="K130" s="75">
        <v>43419</v>
      </c>
      <c r="L130" s="75">
        <v>43419</v>
      </c>
      <c r="M130" s="85">
        <v>1</v>
      </c>
      <c r="N130" s="86">
        <v>92</v>
      </c>
      <c r="O130" s="82">
        <f t="shared" si="38"/>
        <v>0</v>
      </c>
      <c r="P130" s="69">
        <f t="shared" si="39"/>
        <v>120</v>
      </c>
      <c r="Q130" s="83">
        <f t="shared" si="40"/>
        <v>120</v>
      </c>
      <c r="R130" s="26" t="str">
        <f t="shared" si="41"/>
        <v/>
      </c>
    </row>
    <row r="131" spans="2:18" s="27" customFormat="1" ht="36" x14ac:dyDescent="0.3">
      <c r="B131" s="139" t="s">
        <v>160</v>
      </c>
      <c r="C131" s="25" t="s">
        <v>7</v>
      </c>
      <c r="D131" s="141" t="str">
        <f t="shared" si="36"/>
        <v>Kibbutzim College of Education, Technology and Arts</v>
      </c>
      <c r="E131" s="141" t="str">
        <f t="shared" si="37"/>
        <v>Israel</v>
      </c>
      <c r="F131" s="139">
        <v>119</v>
      </c>
      <c r="G131" s="139" t="s">
        <v>1433</v>
      </c>
      <c r="H131" s="142" t="s">
        <v>192</v>
      </c>
      <c r="I131" s="139" t="s">
        <v>473</v>
      </c>
      <c r="J131" s="139" t="s">
        <v>489</v>
      </c>
      <c r="K131" s="75">
        <v>43419</v>
      </c>
      <c r="L131" s="75">
        <v>43419</v>
      </c>
      <c r="M131" s="85">
        <v>1</v>
      </c>
      <c r="N131" s="86">
        <v>92</v>
      </c>
      <c r="O131" s="82">
        <f t="shared" si="38"/>
        <v>0</v>
      </c>
      <c r="P131" s="69">
        <f t="shared" si="39"/>
        <v>120</v>
      </c>
      <c r="Q131" s="83">
        <f t="shared" si="40"/>
        <v>120</v>
      </c>
      <c r="R131" s="26" t="str">
        <f t="shared" si="41"/>
        <v/>
      </c>
    </row>
    <row r="132" spans="2:18" s="27" customFormat="1" ht="36" x14ac:dyDescent="0.3">
      <c r="B132" s="139" t="s">
        <v>160</v>
      </c>
      <c r="C132" s="25" t="s">
        <v>7</v>
      </c>
      <c r="D132" s="141" t="str">
        <f t="shared" si="36"/>
        <v>Kibbutzim College of Education, Technology and Arts</v>
      </c>
      <c r="E132" s="141" t="str">
        <f t="shared" si="37"/>
        <v>Israel</v>
      </c>
      <c r="F132" s="139">
        <v>122</v>
      </c>
      <c r="G132" s="139" t="s">
        <v>1433</v>
      </c>
      <c r="H132" s="142" t="s">
        <v>192</v>
      </c>
      <c r="I132" s="139" t="s">
        <v>473</v>
      </c>
      <c r="J132" s="139" t="s">
        <v>480</v>
      </c>
      <c r="K132" s="75">
        <v>43340</v>
      </c>
      <c r="L132" s="75">
        <v>43340</v>
      </c>
      <c r="M132" s="85">
        <v>1</v>
      </c>
      <c r="N132" s="86">
        <v>7</v>
      </c>
      <c r="O132" s="82">
        <f t="shared" si="38"/>
        <v>0</v>
      </c>
      <c r="P132" s="69">
        <f t="shared" si="39"/>
        <v>120</v>
      </c>
      <c r="Q132" s="83">
        <f t="shared" si="40"/>
        <v>120</v>
      </c>
      <c r="R132" s="26" t="str">
        <f t="shared" si="41"/>
        <v/>
      </c>
    </row>
    <row r="133" spans="2:18" s="27" customFormat="1" ht="36" x14ac:dyDescent="0.3">
      <c r="B133" s="139" t="s">
        <v>160</v>
      </c>
      <c r="C133" s="25" t="s">
        <v>7</v>
      </c>
      <c r="D133" s="141" t="str">
        <f t="shared" si="36"/>
        <v>Kibbutzim College of Education, Technology and Arts</v>
      </c>
      <c r="E133" s="141" t="str">
        <f t="shared" si="37"/>
        <v>Israel</v>
      </c>
      <c r="F133" s="139">
        <v>124</v>
      </c>
      <c r="G133" s="139" t="s">
        <v>1433</v>
      </c>
      <c r="H133" s="142" t="s">
        <v>192</v>
      </c>
      <c r="I133" s="139" t="s">
        <v>473</v>
      </c>
      <c r="J133" s="139" t="s">
        <v>480</v>
      </c>
      <c r="K133" s="75">
        <v>43359</v>
      </c>
      <c r="L133" s="75">
        <v>43359</v>
      </c>
      <c r="M133" s="85">
        <v>1</v>
      </c>
      <c r="N133" s="86">
        <v>7</v>
      </c>
      <c r="O133" s="82">
        <f t="shared" si="38"/>
        <v>0</v>
      </c>
      <c r="P133" s="69">
        <f t="shared" si="39"/>
        <v>120</v>
      </c>
      <c r="Q133" s="83">
        <f t="shared" si="40"/>
        <v>120</v>
      </c>
      <c r="R133" s="26" t="str">
        <f t="shared" si="41"/>
        <v/>
      </c>
    </row>
    <row r="134" spans="2:18" s="27" customFormat="1" ht="36" x14ac:dyDescent="0.3">
      <c r="B134" s="139" t="s">
        <v>160</v>
      </c>
      <c r="C134" s="25" t="s">
        <v>7</v>
      </c>
      <c r="D134" s="141" t="str">
        <f t="shared" si="36"/>
        <v>Kibbutzim College of Education, Technology and Arts</v>
      </c>
      <c r="E134" s="141" t="str">
        <f t="shared" si="37"/>
        <v>Israel</v>
      </c>
      <c r="F134" s="139">
        <v>125</v>
      </c>
      <c r="G134" s="139" t="s">
        <v>1452</v>
      </c>
      <c r="H134" s="142" t="s">
        <v>472</v>
      </c>
      <c r="I134" s="139" t="s">
        <v>473</v>
      </c>
      <c r="J134" s="139" t="s">
        <v>489</v>
      </c>
      <c r="K134" s="75">
        <v>43566</v>
      </c>
      <c r="L134" s="75">
        <v>43566</v>
      </c>
      <c r="M134" s="85">
        <v>1</v>
      </c>
      <c r="N134" s="86">
        <v>92</v>
      </c>
      <c r="O134" s="82">
        <f t="shared" si="38"/>
        <v>0</v>
      </c>
      <c r="P134" s="69">
        <f t="shared" si="39"/>
        <v>120</v>
      </c>
      <c r="Q134" s="83">
        <f t="shared" si="40"/>
        <v>120</v>
      </c>
      <c r="R134" s="26" t="str">
        <f t="shared" si="41"/>
        <v/>
      </c>
    </row>
    <row r="135" spans="2:18" s="27" customFormat="1" ht="36" x14ac:dyDescent="0.3">
      <c r="B135" s="139" t="s">
        <v>160</v>
      </c>
      <c r="C135" s="25" t="s">
        <v>7</v>
      </c>
      <c r="D135" s="141" t="str">
        <f t="shared" si="36"/>
        <v>Kibbutzim College of Education, Technology and Arts</v>
      </c>
      <c r="E135" s="141" t="str">
        <f t="shared" si="37"/>
        <v>Israel</v>
      </c>
      <c r="F135" s="139">
        <v>126</v>
      </c>
      <c r="G135" s="139" t="s">
        <v>482</v>
      </c>
      <c r="H135" s="142" t="s">
        <v>472</v>
      </c>
      <c r="I135" s="139" t="s">
        <v>473</v>
      </c>
      <c r="J135" s="139" t="s">
        <v>489</v>
      </c>
      <c r="K135" s="75">
        <v>43419</v>
      </c>
      <c r="L135" s="75">
        <v>43419</v>
      </c>
      <c r="M135" s="85">
        <v>1</v>
      </c>
      <c r="N135" s="86">
        <v>92</v>
      </c>
      <c r="O135" s="82">
        <f t="shared" si="38"/>
        <v>0</v>
      </c>
      <c r="P135" s="69">
        <f t="shared" si="39"/>
        <v>120</v>
      </c>
      <c r="Q135" s="83">
        <f t="shared" si="40"/>
        <v>120</v>
      </c>
      <c r="R135" s="26" t="str">
        <f t="shared" si="41"/>
        <v/>
      </c>
    </row>
    <row r="136" spans="2:18" s="27" customFormat="1" ht="36" x14ac:dyDescent="0.3">
      <c r="B136" s="139" t="s">
        <v>160</v>
      </c>
      <c r="C136" s="25" t="s">
        <v>7</v>
      </c>
      <c r="D136" s="141" t="str">
        <f t="shared" si="36"/>
        <v>Kibbutzim College of Education, Technology and Arts</v>
      </c>
      <c r="E136" s="141" t="str">
        <f t="shared" si="37"/>
        <v>Israel</v>
      </c>
      <c r="F136" s="139">
        <v>127</v>
      </c>
      <c r="G136" s="139" t="s">
        <v>481</v>
      </c>
      <c r="H136" s="142" t="s">
        <v>472</v>
      </c>
      <c r="I136" s="139" t="s">
        <v>473</v>
      </c>
      <c r="J136" s="139" t="s">
        <v>480</v>
      </c>
      <c r="K136" s="75">
        <v>43226</v>
      </c>
      <c r="L136" s="75">
        <v>43226</v>
      </c>
      <c r="M136" s="85">
        <v>1</v>
      </c>
      <c r="N136" s="86">
        <v>7</v>
      </c>
      <c r="O136" s="82">
        <f t="shared" si="38"/>
        <v>0</v>
      </c>
      <c r="P136" s="69">
        <f t="shared" si="39"/>
        <v>120</v>
      </c>
      <c r="Q136" s="83">
        <f t="shared" si="40"/>
        <v>120</v>
      </c>
      <c r="R136" s="26" t="str">
        <f t="shared" si="41"/>
        <v/>
      </c>
    </row>
    <row r="137" spans="2:18" s="27" customFormat="1" ht="36" x14ac:dyDescent="0.3">
      <c r="B137" s="139" t="s">
        <v>160</v>
      </c>
      <c r="C137" s="25" t="s">
        <v>7</v>
      </c>
      <c r="D137" s="141" t="str">
        <f t="shared" si="36"/>
        <v>Kibbutzim College of Education, Technology and Arts</v>
      </c>
      <c r="E137" s="141" t="str">
        <f t="shared" si="37"/>
        <v>Israel</v>
      </c>
      <c r="F137" s="139">
        <v>128</v>
      </c>
      <c r="G137" s="139" t="s">
        <v>1453</v>
      </c>
      <c r="H137" s="142" t="s">
        <v>472</v>
      </c>
      <c r="I137" s="139" t="s">
        <v>473</v>
      </c>
      <c r="J137" s="139" t="s">
        <v>480</v>
      </c>
      <c r="K137" s="75">
        <v>43226</v>
      </c>
      <c r="L137" s="75">
        <v>43226</v>
      </c>
      <c r="M137" s="85">
        <v>1</v>
      </c>
      <c r="N137" s="86">
        <v>7</v>
      </c>
      <c r="O137" s="82">
        <f t="shared" si="38"/>
        <v>0</v>
      </c>
      <c r="P137" s="69">
        <f t="shared" si="39"/>
        <v>120</v>
      </c>
      <c r="Q137" s="83">
        <f t="shared" si="40"/>
        <v>120</v>
      </c>
      <c r="R137" s="26" t="str">
        <f t="shared" si="41"/>
        <v/>
      </c>
    </row>
    <row r="138" spans="2:18" s="27" customFormat="1" ht="36" x14ac:dyDescent="0.3">
      <c r="B138" s="139" t="s">
        <v>160</v>
      </c>
      <c r="C138" s="25" t="s">
        <v>7</v>
      </c>
      <c r="D138" s="141" t="str">
        <f t="shared" si="36"/>
        <v>Kibbutzim College of Education, Technology and Arts</v>
      </c>
      <c r="E138" s="141" t="str">
        <f t="shared" si="37"/>
        <v>Israel</v>
      </c>
      <c r="F138" s="139">
        <v>129</v>
      </c>
      <c r="G138" s="139" t="s">
        <v>1454</v>
      </c>
      <c r="H138" s="142" t="s">
        <v>472</v>
      </c>
      <c r="I138" s="139" t="s">
        <v>473</v>
      </c>
      <c r="J138" s="139" t="s">
        <v>489</v>
      </c>
      <c r="K138" s="75">
        <v>43417</v>
      </c>
      <c r="L138" s="75">
        <v>43417</v>
      </c>
      <c r="M138" s="85">
        <v>1</v>
      </c>
      <c r="N138" s="86">
        <v>92</v>
      </c>
      <c r="O138" s="82">
        <f t="shared" si="38"/>
        <v>0</v>
      </c>
      <c r="P138" s="69">
        <f t="shared" si="39"/>
        <v>120</v>
      </c>
      <c r="Q138" s="83">
        <f t="shared" si="40"/>
        <v>120</v>
      </c>
      <c r="R138" s="26" t="str">
        <f t="shared" si="41"/>
        <v/>
      </c>
    </row>
    <row r="139" spans="2:18" s="27" customFormat="1" ht="36" x14ac:dyDescent="0.3">
      <c r="B139" s="139" t="s">
        <v>160</v>
      </c>
      <c r="C139" s="25" t="s">
        <v>7</v>
      </c>
      <c r="D139" s="141" t="str">
        <f t="shared" si="36"/>
        <v>Kibbutzim College of Education, Technology and Arts</v>
      </c>
      <c r="E139" s="141" t="str">
        <f t="shared" si="37"/>
        <v>Israel</v>
      </c>
      <c r="F139" s="139">
        <v>130</v>
      </c>
      <c r="G139" s="139" t="s">
        <v>469</v>
      </c>
      <c r="H139" s="142" t="s">
        <v>472</v>
      </c>
      <c r="I139" s="139" t="s">
        <v>473</v>
      </c>
      <c r="J139" s="139" t="s">
        <v>489</v>
      </c>
      <c r="K139" s="75">
        <v>43416</v>
      </c>
      <c r="L139" s="75">
        <v>43416</v>
      </c>
      <c r="M139" s="85">
        <v>1</v>
      </c>
      <c r="N139" s="86">
        <v>92</v>
      </c>
      <c r="O139" s="82">
        <f t="shared" si="38"/>
        <v>0</v>
      </c>
      <c r="P139" s="69">
        <f t="shared" si="39"/>
        <v>120</v>
      </c>
      <c r="Q139" s="83">
        <f t="shared" si="40"/>
        <v>120</v>
      </c>
      <c r="R139" s="26" t="str">
        <f t="shared" si="41"/>
        <v/>
      </c>
    </row>
    <row r="140" spans="2:18" s="27" customFormat="1" ht="36" x14ac:dyDescent="0.3">
      <c r="B140" s="139" t="s">
        <v>160</v>
      </c>
      <c r="C140" s="25" t="s">
        <v>7</v>
      </c>
      <c r="D140" s="141" t="str">
        <f t="shared" si="36"/>
        <v>Kibbutzim College of Education, Technology and Arts</v>
      </c>
      <c r="E140" s="141" t="str">
        <f t="shared" si="37"/>
        <v>Israel</v>
      </c>
      <c r="F140" s="139">
        <v>131</v>
      </c>
      <c r="G140" s="139" t="s">
        <v>469</v>
      </c>
      <c r="H140" s="142" t="s">
        <v>472</v>
      </c>
      <c r="I140" s="139" t="s">
        <v>473</v>
      </c>
      <c r="J140" s="139" t="s">
        <v>488</v>
      </c>
      <c r="K140" s="75">
        <v>43629</v>
      </c>
      <c r="L140" s="75">
        <v>43629</v>
      </c>
      <c r="M140" s="85">
        <v>1</v>
      </c>
      <c r="N140" s="86">
        <v>85</v>
      </c>
      <c r="O140" s="82">
        <f t="shared" si="38"/>
        <v>0</v>
      </c>
      <c r="P140" s="69">
        <f t="shared" si="39"/>
        <v>120</v>
      </c>
      <c r="Q140" s="83">
        <f t="shared" si="40"/>
        <v>120</v>
      </c>
      <c r="R140" s="26" t="str">
        <f t="shared" si="41"/>
        <v/>
      </c>
    </row>
    <row r="141" spans="2:18" s="27" customFormat="1" ht="36" x14ac:dyDescent="0.3">
      <c r="B141" s="139" t="s">
        <v>160</v>
      </c>
      <c r="C141" s="25" t="s">
        <v>7</v>
      </c>
      <c r="D141" s="141" t="str">
        <f t="shared" si="36"/>
        <v>Kibbutzim College of Education, Technology and Arts</v>
      </c>
      <c r="E141" s="141" t="str">
        <f t="shared" si="37"/>
        <v>Israel</v>
      </c>
      <c r="F141" s="139">
        <v>132</v>
      </c>
      <c r="G141" s="139" t="s">
        <v>476</v>
      </c>
      <c r="H141" s="142" t="s">
        <v>472</v>
      </c>
      <c r="I141" s="139" t="s">
        <v>473</v>
      </c>
      <c r="J141" s="139" t="s">
        <v>1455</v>
      </c>
      <c r="K141" s="75">
        <v>43310</v>
      </c>
      <c r="L141" s="75">
        <v>43311</v>
      </c>
      <c r="M141" s="85">
        <v>2</v>
      </c>
      <c r="N141" s="86">
        <v>57</v>
      </c>
      <c r="O141" s="82">
        <f t="shared" si="38"/>
        <v>0</v>
      </c>
      <c r="P141" s="69">
        <f t="shared" si="39"/>
        <v>240</v>
      </c>
      <c r="Q141" s="83">
        <f t="shared" si="40"/>
        <v>240</v>
      </c>
      <c r="R141" s="26" t="str">
        <f t="shared" si="41"/>
        <v/>
      </c>
    </row>
    <row r="142" spans="2:18" s="27" customFormat="1" ht="36" x14ac:dyDescent="0.3">
      <c r="B142" s="139" t="s">
        <v>160</v>
      </c>
      <c r="C142" s="25" t="s">
        <v>7</v>
      </c>
      <c r="D142" s="141" t="str">
        <f t="shared" si="36"/>
        <v>Kibbutzim College of Education, Technology and Arts</v>
      </c>
      <c r="E142" s="141" t="str">
        <f t="shared" si="37"/>
        <v>Israel</v>
      </c>
      <c r="F142" s="139">
        <v>133</v>
      </c>
      <c r="G142" s="139" t="s">
        <v>476</v>
      </c>
      <c r="H142" s="142" t="s">
        <v>472</v>
      </c>
      <c r="I142" s="139" t="s">
        <v>473</v>
      </c>
      <c r="J142" s="139" t="s">
        <v>480</v>
      </c>
      <c r="K142" s="75">
        <v>43200</v>
      </c>
      <c r="L142" s="75">
        <v>43200</v>
      </c>
      <c r="M142" s="85">
        <v>1</v>
      </c>
      <c r="N142" s="86">
        <v>7</v>
      </c>
      <c r="O142" s="82">
        <f t="shared" si="38"/>
        <v>0</v>
      </c>
      <c r="P142" s="69">
        <f t="shared" si="39"/>
        <v>120</v>
      </c>
      <c r="Q142" s="83">
        <f t="shared" si="40"/>
        <v>120</v>
      </c>
      <c r="R142" s="26" t="str">
        <f t="shared" si="41"/>
        <v/>
      </c>
    </row>
    <row r="143" spans="2:18" s="27" customFormat="1" ht="36" x14ac:dyDescent="0.3">
      <c r="B143" s="139" t="s">
        <v>160</v>
      </c>
      <c r="C143" s="25" t="s">
        <v>7</v>
      </c>
      <c r="D143" s="141" t="str">
        <f t="shared" si="36"/>
        <v>Kibbutzim College of Education, Technology and Arts</v>
      </c>
      <c r="E143" s="141" t="str">
        <f t="shared" si="37"/>
        <v>Israel</v>
      </c>
      <c r="F143" s="139">
        <v>134</v>
      </c>
      <c r="G143" s="139" t="s">
        <v>481</v>
      </c>
      <c r="H143" s="142" t="s">
        <v>472</v>
      </c>
      <c r="I143" s="139" t="s">
        <v>473</v>
      </c>
      <c r="J143" s="139" t="s">
        <v>480</v>
      </c>
      <c r="K143" s="75">
        <v>43200</v>
      </c>
      <c r="L143" s="75">
        <v>43200</v>
      </c>
      <c r="M143" s="85">
        <v>1</v>
      </c>
      <c r="N143" s="86">
        <v>7</v>
      </c>
      <c r="O143" s="82">
        <f t="shared" si="38"/>
        <v>0</v>
      </c>
      <c r="P143" s="69">
        <f t="shared" si="39"/>
        <v>120</v>
      </c>
      <c r="Q143" s="83">
        <f t="shared" si="40"/>
        <v>120</v>
      </c>
      <c r="R143" s="26" t="str">
        <f t="shared" si="41"/>
        <v/>
      </c>
    </row>
    <row r="144" spans="2:18" s="27" customFormat="1" ht="36" x14ac:dyDescent="0.3">
      <c r="B144" s="139" t="s">
        <v>160</v>
      </c>
      <c r="C144" s="25" t="s">
        <v>7</v>
      </c>
      <c r="D144" s="141" t="str">
        <f t="shared" si="36"/>
        <v>Kibbutzim College of Education, Technology and Arts</v>
      </c>
      <c r="E144" s="141" t="str">
        <f t="shared" si="37"/>
        <v>Israel</v>
      </c>
      <c r="F144" s="139">
        <v>135</v>
      </c>
      <c r="G144" s="139" t="s">
        <v>1453</v>
      </c>
      <c r="H144" s="142" t="s">
        <v>472</v>
      </c>
      <c r="I144" s="139" t="s">
        <v>473</v>
      </c>
      <c r="J144" s="139" t="s">
        <v>480</v>
      </c>
      <c r="K144" s="75">
        <v>43200</v>
      </c>
      <c r="L144" s="75">
        <v>43200</v>
      </c>
      <c r="M144" s="85">
        <v>1</v>
      </c>
      <c r="N144" s="86">
        <v>7</v>
      </c>
      <c r="O144" s="82">
        <f t="shared" si="38"/>
        <v>0</v>
      </c>
      <c r="P144" s="69">
        <f t="shared" si="39"/>
        <v>120</v>
      </c>
      <c r="Q144" s="83">
        <f t="shared" si="40"/>
        <v>120</v>
      </c>
      <c r="R144" s="26" t="str">
        <f t="shared" si="41"/>
        <v/>
      </c>
    </row>
    <row r="145" spans="2:18" s="27" customFormat="1" ht="36" x14ac:dyDescent="0.3">
      <c r="B145" s="139" t="s">
        <v>160</v>
      </c>
      <c r="C145" s="25" t="s">
        <v>8</v>
      </c>
      <c r="D145" s="141" t="str">
        <f t="shared" si="30"/>
        <v>The MOFET Institute</v>
      </c>
      <c r="E145" s="141" t="str">
        <f t="shared" si="31"/>
        <v>Israel</v>
      </c>
      <c r="F145" s="139" t="s">
        <v>801</v>
      </c>
      <c r="G145" s="139" t="s">
        <v>712</v>
      </c>
      <c r="H145" s="142" t="s">
        <v>192</v>
      </c>
      <c r="I145" s="139" t="s">
        <v>802</v>
      </c>
      <c r="J145" s="139" t="s">
        <v>803</v>
      </c>
      <c r="K145" s="75">
        <v>42758</v>
      </c>
      <c r="L145" s="75">
        <v>42762</v>
      </c>
      <c r="M145" s="85">
        <v>2</v>
      </c>
      <c r="N145" s="86">
        <v>3244</v>
      </c>
      <c r="O145" s="82">
        <f t="shared" si="32"/>
        <v>530</v>
      </c>
      <c r="P145" s="69">
        <f t="shared" si="33"/>
        <v>240</v>
      </c>
      <c r="Q145" s="83">
        <f t="shared" si="34"/>
        <v>770</v>
      </c>
      <c r="R145" s="26" t="str">
        <f t="shared" si="35"/>
        <v/>
      </c>
    </row>
    <row r="146" spans="2:18" s="27" customFormat="1" ht="36" x14ac:dyDescent="0.3">
      <c r="B146" s="139" t="s">
        <v>160</v>
      </c>
      <c r="C146" s="25" t="s">
        <v>8</v>
      </c>
      <c r="D146" s="141" t="str">
        <f t="shared" si="30"/>
        <v>The MOFET Institute</v>
      </c>
      <c r="E146" s="141" t="str">
        <f t="shared" si="31"/>
        <v>Israel</v>
      </c>
      <c r="F146" s="139" t="s">
        <v>804</v>
      </c>
      <c r="G146" s="139" t="s">
        <v>712</v>
      </c>
      <c r="H146" s="142" t="s">
        <v>192</v>
      </c>
      <c r="I146" s="139" t="s">
        <v>802</v>
      </c>
      <c r="J146" s="143" t="s">
        <v>805</v>
      </c>
      <c r="K146" s="84">
        <v>42881</v>
      </c>
      <c r="L146" s="84">
        <v>42896</v>
      </c>
      <c r="M146" s="85">
        <v>5</v>
      </c>
      <c r="N146" s="86">
        <v>3132</v>
      </c>
      <c r="O146" s="82">
        <f t="shared" si="32"/>
        <v>530</v>
      </c>
      <c r="P146" s="69">
        <f t="shared" si="33"/>
        <v>600</v>
      </c>
      <c r="Q146" s="83">
        <f t="shared" si="34"/>
        <v>1130</v>
      </c>
      <c r="R146" s="26" t="str">
        <f t="shared" si="35"/>
        <v/>
      </c>
    </row>
    <row r="147" spans="2:18" s="27" customFormat="1" ht="36" x14ac:dyDescent="0.3">
      <c r="B147" s="139" t="s">
        <v>160</v>
      </c>
      <c r="C147" s="25" t="s">
        <v>8</v>
      </c>
      <c r="D147" s="141" t="str">
        <f t="shared" si="30"/>
        <v>The MOFET Institute</v>
      </c>
      <c r="E147" s="141" t="str">
        <f t="shared" si="31"/>
        <v>Israel</v>
      </c>
      <c r="F147" s="139" t="s">
        <v>806</v>
      </c>
      <c r="G147" s="139" t="s">
        <v>712</v>
      </c>
      <c r="H147" s="142" t="s">
        <v>192</v>
      </c>
      <c r="I147" s="139" t="s">
        <v>802</v>
      </c>
      <c r="J147" s="143" t="s">
        <v>807</v>
      </c>
      <c r="K147" s="84">
        <v>42799</v>
      </c>
      <c r="L147" s="84">
        <v>42804</v>
      </c>
      <c r="M147" s="85">
        <v>6</v>
      </c>
      <c r="N147" s="86">
        <v>1566</v>
      </c>
      <c r="O147" s="82">
        <f t="shared" si="32"/>
        <v>275</v>
      </c>
      <c r="P147" s="69">
        <f t="shared" si="33"/>
        <v>720</v>
      </c>
      <c r="Q147" s="83">
        <f t="shared" si="34"/>
        <v>995</v>
      </c>
      <c r="R147" s="26" t="str">
        <f t="shared" si="35"/>
        <v/>
      </c>
    </row>
    <row r="148" spans="2:18" s="27" customFormat="1" x14ac:dyDescent="0.3">
      <c r="B148" s="139" t="s">
        <v>160</v>
      </c>
      <c r="C148" s="25" t="s">
        <v>8</v>
      </c>
      <c r="D148" s="141" t="str">
        <f t="shared" si="30"/>
        <v>The MOFET Institute</v>
      </c>
      <c r="E148" s="141" t="str">
        <f t="shared" si="31"/>
        <v>Israel</v>
      </c>
      <c r="F148" s="139" t="s">
        <v>808</v>
      </c>
      <c r="G148" s="139" t="s">
        <v>712</v>
      </c>
      <c r="H148" s="142" t="s">
        <v>192</v>
      </c>
      <c r="I148" s="139" t="s">
        <v>802</v>
      </c>
      <c r="J148" s="143" t="s">
        <v>809</v>
      </c>
      <c r="K148" s="84">
        <v>42789</v>
      </c>
      <c r="L148" s="84">
        <v>42789</v>
      </c>
      <c r="M148" s="85">
        <v>1</v>
      </c>
      <c r="N148" s="86">
        <v>16</v>
      </c>
      <c r="O148" s="82">
        <f t="shared" si="32"/>
        <v>0</v>
      </c>
      <c r="P148" s="69">
        <f t="shared" si="33"/>
        <v>120</v>
      </c>
      <c r="Q148" s="83">
        <f t="shared" si="34"/>
        <v>120</v>
      </c>
      <c r="R148" s="26" t="str">
        <f t="shared" si="35"/>
        <v/>
      </c>
    </row>
    <row r="149" spans="2:18" s="27" customFormat="1" x14ac:dyDescent="0.3">
      <c r="B149" s="139" t="s">
        <v>160</v>
      </c>
      <c r="C149" s="25" t="s">
        <v>8</v>
      </c>
      <c r="D149" s="141" t="str">
        <f t="shared" si="30"/>
        <v>The MOFET Institute</v>
      </c>
      <c r="E149" s="141" t="str">
        <f t="shared" si="31"/>
        <v>Israel</v>
      </c>
      <c r="F149" s="139" t="s">
        <v>810</v>
      </c>
      <c r="G149" s="139" t="s">
        <v>712</v>
      </c>
      <c r="H149" s="142" t="s">
        <v>192</v>
      </c>
      <c r="I149" s="139" t="s">
        <v>802</v>
      </c>
      <c r="J149" s="143" t="s">
        <v>811</v>
      </c>
      <c r="K149" s="84">
        <v>42703</v>
      </c>
      <c r="L149" s="84">
        <v>42703</v>
      </c>
      <c r="M149" s="85">
        <v>1</v>
      </c>
      <c r="N149" s="86">
        <v>24</v>
      </c>
      <c r="O149" s="82">
        <f t="shared" si="32"/>
        <v>0</v>
      </c>
      <c r="P149" s="69">
        <f t="shared" si="33"/>
        <v>120</v>
      </c>
      <c r="Q149" s="83">
        <f t="shared" si="34"/>
        <v>120</v>
      </c>
      <c r="R149" s="26" t="str">
        <f t="shared" si="35"/>
        <v/>
      </c>
    </row>
    <row r="150" spans="2:18" s="27" customFormat="1" ht="36" x14ac:dyDescent="0.3">
      <c r="B150" s="139" t="s">
        <v>160</v>
      </c>
      <c r="C150" s="25" t="s">
        <v>8</v>
      </c>
      <c r="D150" s="141" t="str">
        <f t="shared" si="30"/>
        <v>The MOFET Institute</v>
      </c>
      <c r="E150" s="141" t="str">
        <f t="shared" si="31"/>
        <v>Israel</v>
      </c>
      <c r="F150" s="139" t="s">
        <v>812</v>
      </c>
      <c r="G150" s="139" t="s">
        <v>712</v>
      </c>
      <c r="H150" s="142" t="s">
        <v>192</v>
      </c>
      <c r="I150" s="139" t="s">
        <v>802</v>
      </c>
      <c r="J150" s="143" t="s">
        <v>813</v>
      </c>
      <c r="K150" s="84">
        <v>42918</v>
      </c>
      <c r="L150" s="84">
        <v>42918</v>
      </c>
      <c r="M150" s="85">
        <v>1</v>
      </c>
      <c r="N150" s="86">
        <v>92</v>
      </c>
      <c r="O150" s="82">
        <f t="shared" si="32"/>
        <v>0</v>
      </c>
      <c r="P150" s="69">
        <f t="shared" si="33"/>
        <v>120</v>
      </c>
      <c r="Q150" s="83">
        <f t="shared" si="34"/>
        <v>120</v>
      </c>
      <c r="R150" s="26" t="str">
        <f t="shared" si="35"/>
        <v/>
      </c>
    </row>
    <row r="151" spans="2:18" s="27" customFormat="1" x14ac:dyDescent="0.3">
      <c r="B151" s="139" t="s">
        <v>160</v>
      </c>
      <c r="C151" s="25" t="s">
        <v>8</v>
      </c>
      <c r="D151" s="141" t="str">
        <f t="shared" si="30"/>
        <v>The MOFET Institute</v>
      </c>
      <c r="E151" s="141" t="str">
        <f t="shared" si="31"/>
        <v>Israel</v>
      </c>
      <c r="F151" s="139" t="s">
        <v>814</v>
      </c>
      <c r="G151" s="139" t="s">
        <v>712</v>
      </c>
      <c r="H151" s="142" t="s">
        <v>192</v>
      </c>
      <c r="I151" s="139" t="s">
        <v>802</v>
      </c>
      <c r="J151" s="143" t="s">
        <v>809</v>
      </c>
      <c r="K151" s="84">
        <v>42808</v>
      </c>
      <c r="L151" s="84">
        <v>42808</v>
      </c>
      <c r="M151" s="85">
        <v>1</v>
      </c>
      <c r="N151" s="86">
        <v>16</v>
      </c>
      <c r="O151" s="82">
        <f t="shared" si="32"/>
        <v>0</v>
      </c>
      <c r="P151" s="69">
        <f t="shared" si="33"/>
        <v>120</v>
      </c>
      <c r="Q151" s="83">
        <f t="shared" si="34"/>
        <v>120</v>
      </c>
      <c r="R151" s="26" t="str">
        <f t="shared" si="35"/>
        <v/>
      </c>
    </row>
    <row r="152" spans="2:18" s="27" customFormat="1" ht="36" x14ac:dyDescent="0.3">
      <c r="B152" s="139" t="s">
        <v>160</v>
      </c>
      <c r="C152" s="25" t="s">
        <v>8</v>
      </c>
      <c r="D152" s="141" t="str">
        <f t="shared" si="30"/>
        <v>The MOFET Institute</v>
      </c>
      <c r="E152" s="141" t="str">
        <f t="shared" si="31"/>
        <v>Israel</v>
      </c>
      <c r="F152" s="139" t="s">
        <v>815</v>
      </c>
      <c r="G152" s="139" t="s">
        <v>816</v>
      </c>
      <c r="H152" s="142" t="s">
        <v>192</v>
      </c>
      <c r="I152" s="139" t="s">
        <v>802</v>
      </c>
      <c r="J152" s="143" t="s">
        <v>805</v>
      </c>
      <c r="K152" s="84">
        <v>42890</v>
      </c>
      <c r="L152" s="84">
        <v>42895</v>
      </c>
      <c r="M152" s="85">
        <v>6</v>
      </c>
      <c r="N152" s="86">
        <v>3132</v>
      </c>
      <c r="O152" s="82">
        <f t="shared" si="32"/>
        <v>530</v>
      </c>
      <c r="P152" s="69">
        <f t="shared" si="33"/>
        <v>720</v>
      </c>
      <c r="Q152" s="83">
        <f t="shared" si="34"/>
        <v>1250</v>
      </c>
      <c r="R152" s="26" t="str">
        <f t="shared" si="35"/>
        <v/>
      </c>
    </row>
    <row r="153" spans="2:18" s="27" customFormat="1" x14ac:dyDescent="0.3">
      <c r="B153" s="139" t="s">
        <v>160</v>
      </c>
      <c r="C153" s="25" t="s">
        <v>8</v>
      </c>
      <c r="D153" s="141" t="str">
        <f t="shared" si="30"/>
        <v>The MOFET Institute</v>
      </c>
      <c r="E153" s="141" t="str">
        <f t="shared" si="31"/>
        <v>Israel</v>
      </c>
      <c r="F153" s="139" t="s">
        <v>817</v>
      </c>
      <c r="G153" s="139" t="s">
        <v>712</v>
      </c>
      <c r="H153" s="142" t="s">
        <v>192</v>
      </c>
      <c r="I153" s="139" t="s">
        <v>802</v>
      </c>
      <c r="J153" s="143" t="s">
        <v>818</v>
      </c>
      <c r="K153" s="84">
        <v>42942</v>
      </c>
      <c r="L153" s="84">
        <v>42943</v>
      </c>
      <c r="M153" s="85">
        <v>2</v>
      </c>
      <c r="N153" s="86">
        <v>4</v>
      </c>
      <c r="O153" s="82">
        <f t="shared" si="32"/>
        <v>0</v>
      </c>
      <c r="P153" s="69">
        <f t="shared" si="33"/>
        <v>240</v>
      </c>
      <c r="Q153" s="83">
        <f t="shared" si="34"/>
        <v>240</v>
      </c>
      <c r="R153" s="26" t="str">
        <f t="shared" si="35"/>
        <v/>
      </c>
    </row>
    <row r="154" spans="2:18" s="27" customFormat="1" ht="36" x14ac:dyDescent="0.3">
      <c r="B154" s="139" t="s">
        <v>160</v>
      </c>
      <c r="C154" s="25" t="s">
        <v>8</v>
      </c>
      <c r="D154" s="141" t="str">
        <f t="shared" si="30"/>
        <v>The MOFET Institute</v>
      </c>
      <c r="E154" s="141" t="str">
        <f t="shared" si="31"/>
        <v>Israel</v>
      </c>
      <c r="F154" s="139" t="s">
        <v>819</v>
      </c>
      <c r="G154" s="139" t="s">
        <v>820</v>
      </c>
      <c r="H154" s="142" t="s">
        <v>192</v>
      </c>
      <c r="I154" s="139" t="s">
        <v>802</v>
      </c>
      <c r="J154" s="143" t="s">
        <v>818</v>
      </c>
      <c r="K154" s="84">
        <v>42942</v>
      </c>
      <c r="L154" s="84">
        <v>42943</v>
      </c>
      <c r="M154" s="85">
        <v>2</v>
      </c>
      <c r="N154" s="86">
        <v>4</v>
      </c>
      <c r="O154" s="82">
        <f t="shared" si="32"/>
        <v>0</v>
      </c>
      <c r="P154" s="69">
        <f t="shared" si="33"/>
        <v>240</v>
      </c>
      <c r="Q154" s="83">
        <f t="shared" si="34"/>
        <v>240</v>
      </c>
      <c r="R154" s="26" t="str">
        <f t="shared" si="35"/>
        <v/>
      </c>
    </row>
    <row r="155" spans="2:18" s="27" customFormat="1" ht="36" x14ac:dyDescent="0.3">
      <c r="B155" s="139" t="s">
        <v>160</v>
      </c>
      <c r="C155" s="25" t="s">
        <v>8</v>
      </c>
      <c r="D155" s="141" t="str">
        <f t="shared" si="30"/>
        <v>The MOFET Institute</v>
      </c>
      <c r="E155" s="141" t="str">
        <f t="shared" si="31"/>
        <v>Israel</v>
      </c>
      <c r="F155" s="139" t="s">
        <v>821</v>
      </c>
      <c r="G155" s="139" t="s">
        <v>820</v>
      </c>
      <c r="H155" s="142" t="s">
        <v>192</v>
      </c>
      <c r="I155" s="139" t="s">
        <v>802</v>
      </c>
      <c r="J155" s="143" t="s">
        <v>805</v>
      </c>
      <c r="K155" s="84">
        <v>42890</v>
      </c>
      <c r="L155" s="84">
        <v>42895</v>
      </c>
      <c r="M155" s="85">
        <v>6</v>
      </c>
      <c r="N155" s="86">
        <v>3132</v>
      </c>
      <c r="O155" s="82">
        <f t="shared" si="32"/>
        <v>530</v>
      </c>
      <c r="P155" s="69">
        <f t="shared" si="33"/>
        <v>720</v>
      </c>
      <c r="Q155" s="83">
        <f t="shared" si="34"/>
        <v>1250</v>
      </c>
      <c r="R155" s="26" t="str">
        <f t="shared" si="35"/>
        <v/>
      </c>
    </row>
    <row r="156" spans="2:18" s="27" customFormat="1" ht="36" x14ac:dyDescent="0.3">
      <c r="B156" s="139" t="s">
        <v>160</v>
      </c>
      <c r="C156" s="25" t="s">
        <v>8</v>
      </c>
      <c r="D156" s="141" t="str">
        <f t="shared" si="30"/>
        <v>The MOFET Institute</v>
      </c>
      <c r="E156" s="141" t="str">
        <f t="shared" si="31"/>
        <v>Israel</v>
      </c>
      <c r="F156" s="139" t="s">
        <v>822</v>
      </c>
      <c r="G156" s="139" t="s">
        <v>823</v>
      </c>
      <c r="H156" s="142" t="s">
        <v>192</v>
      </c>
      <c r="I156" s="139" t="s">
        <v>802</v>
      </c>
      <c r="J156" s="143" t="s">
        <v>805</v>
      </c>
      <c r="K156" s="84">
        <v>42890</v>
      </c>
      <c r="L156" s="84">
        <v>42896</v>
      </c>
      <c r="M156" s="85">
        <v>7</v>
      </c>
      <c r="N156" s="86">
        <v>3132</v>
      </c>
      <c r="O156" s="82">
        <f t="shared" si="32"/>
        <v>530</v>
      </c>
      <c r="P156" s="69">
        <f t="shared" si="33"/>
        <v>840</v>
      </c>
      <c r="Q156" s="83">
        <f t="shared" si="34"/>
        <v>1370</v>
      </c>
      <c r="R156" s="26" t="str">
        <f t="shared" si="35"/>
        <v/>
      </c>
    </row>
    <row r="157" spans="2:18" s="27" customFormat="1" ht="36" x14ac:dyDescent="0.3">
      <c r="B157" s="139" t="s">
        <v>160</v>
      </c>
      <c r="C157" s="25" t="s">
        <v>8</v>
      </c>
      <c r="D157" s="141" t="str">
        <f t="shared" si="30"/>
        <v>The MOFET Institute</v>
      </c>
      <c r="E157" s="141" t="str">
        <f t="shared" si="31"/>
        <v>Israel</v>
      </c>
      <c r="F157" s="139" t="s">
        <v>824</v>
      </c>
      <c r="G157" s="139" t="s">
        <v>820</v>
      </c>
      <c r="H157" s="142" t="s">
        <v>192</v>
      </c>
      <c r="I157" s="139" t="s">
        <v>802</v>
      </c>
      <c r="J157" s="143" t="s">
        <v>825</v>
      </c>
      <c r="K157" s="84">
        <v>43177</v>
      </c>
      <c r="L157" s="84">
        <v>43183</v>
      </c>
      <c r="M157" s="85">
        <v>7</v>
      </c>
      <c r="N157" s="86">
        <v>3746</v>
      </c>
      <c r="O157" s="82">
        <f t="shared" si="32"/>
        <v>530</v>
      </c>
      <c r="P157" s="69">
        <f t="shared" si="33"/>
        <v>840</v>
      </c>
      <c r="Q157" s="83">
        <f t="shared" si="34"/>
        <v>1370</v>
      </c>
      <c r="R157" s="26" t="str">
        <f t="shared" si="35"/>
        <v/>
      </c>
    </row>
    <row r="158" spans="2:18" s="27" customFormat="1" ht="36" x14ac:dyDescent="0.3">
      <c r="B158" s="139" t="s">
        <v>160</v>
      </c>
      <c r="C158" s="25" t="s">
        <v>8</v>
      </c>
      <c r="D158" s="141" t="str">
        <f t="shared" si="30"/>
        <v>The MOFET Institute</v>
      </c>
      <c r="E158" s="141" t="str">
        <f t="shared" si="31"/>
        <v>Israel</v>
      </c>
      <c r="F158" s="139" t="s">
        <v>826</v>
      </c>
      <c r="G158" s="139" t="s">
        <v>827</v>
      </c>
      <c r="H158" s="142" t="s">
        <v>192</v>
      </c>
      <c r="I158" s="139" t="s">
        <v>802</v>
      </c>
      <c r="J158" s="143" t="s">
        <v>825</v>
      </c>
      <c r="K158" s="84">
        <v>43177</v>
      </c>
      <c r="L158" s="84">
        <v>43183</v>
      </c>
      <c r="M158" s="85">
        <v>7</v>
      </c>
      <c r="N158" s="86">
        <v>3746</v>
      </c>
      <c r="O158" s="82">
        <f t="shared" si="32"/>
        <v>530</v>
      </c>
      <c r="P158" s="69">
        <f t="shared" si="33"/>
        <v>840</v>
      </c>
      <c r="Q158" s="83">
        <f t="shared" si="34"/>
        <v>1370</v>
      </c>
      <c r="R158" s="26" t="str">
        <f t="shared" si="35"/>
        <v/>
      </c>
    </row>
    <row r="159" spans="2:18" s="27" customFormat="1" ht="36" x14ac:dyDescent="0.3">
      <c r="B159" s="139" t="s">
        <v>160</v>
      </c>
      <c r="C159" s="25" t="s">
        <v>8</v>
      </c>
      <c r="D159" s="141" t="str">
        <f t="shared" si="30"/>
        <v>The MOFET Institute</v>
      </c>
      <c r="E159" s="141" t="str">
        <f t="shared" si="31"/>
        <v>Israel</v>
      </c>
      <c r="F159" s="139" t="s">
        <v>828</v>
      </c>
      <c r="G159" s="139" t="s">
        <v>816</v>
      </c>
      <c r="H159" s="142" t="s">
        <v>192</v>
      </c>
      <c r="I159" s="139" t="s">
        <v>802</v>
      </c>
      <c r="J159" s="143" t="s">
        <v>825</v>
      </c>
      <c r="K159" s="84">
        <v>43177</v>
      </c>
      <c r="L159" s="84">
        <v>43182</v>
      </c>
      <c r="M159" s="85">
        <v>6</v>
      </c>
      <c r="N159" s="86">
        <v>3746</v>
      </c>
      <c r="O159" s="82">
        <f t="shared" si="32"/>
        <v>530</v>
      </c>
      <c r="P159" s="69">
        <f t="shared" si="33"/>
        <v>720</v>
      </c>
      <c r="Q159" s="83">
        <f t="shared" si="34"/>
        <v>1250</v>
      </c>
      <c r="R159" s="26" t="str">
        <f t="shared" si="35"/>
        <v/>
      </c>
    </row>
    <row r="160" spans="2:18" s="27" customFormat="1" ht="36" x14ac:dyDescent="0.3">
      <c r="B160" s="139" t="s">
        <v>160</v>
      </c>
      <c r="C160" s="25" t="s">
        <v>8</v>
      </c>
      <c r="D160" s="141" t="str">
        <f t="shared" si="30"/>
        <v>The MOFET Institute</v>
      </c>
      <c r="E160" s="141" t="str">
        <f t="shared" si="31"/>
        <v>Israel</v>
      </c>
      <c r="F160" s="139" t="s">
        <v>829</v>
      </c>
      <c r="G160" s="139" t="s">
        <v>830</v>
      </c>
      <c r="H160" s="142" t="s">
        <v>192</v>
      </c>
      <c r="I160" s="139" t="s">
        <v>802</v>
      </c>
      <c r="J160" s="143" t="s">
        <v>825</v>
      </c>
      <c r="K160" s="84">
        <v>43176</v>
      </c>
      <c r="L160" s="84">
        <v>43183</v>
      </c>
      <c r="M160" s="85">
        <v>8</v>
      </c>
      <c r="N160" s="86">
        <v>3746</v>
      </c>
      <c r="O160" s="82">
        <f t="shared" si="32"/>
        <v>530</v>
      </c>
      <c r="P160" s="69">
        <f t="shared" si="33"/>
        <v>960</v>
      </c>
      <c r="Q160" s="83">
        <f t="shared" si="34"/>
        <v>1490</v>
      </c>
      <c r="R160" s="26" t="str">
        <f t="shared" si="35"/>
        <v/>
      </c>
    </row>
    <row r="161" spans="2:18" s="27" customFormat="1" ht="36" x14ac:dyDescent="0.3">
      <c r="B161" s="139" t="s">
        <v>160</v>
      </c>
      <c r="C161" s="25" t="s">
        <v>8</v>
      </c>
      <c r="D161" s="141" t="str">
        <f t="shared" si="30"/>
        <v>The MOFET Institute</v>
      </c>
      <c r="E161" s="141" t="str">
        <f t="shared" si="31"/>
        <v>Israel</v>
      </c>
      <c r="F161" s="139" t="s">
        <v>831</v>
      </c>
      <c r="G161" s="139" t="s">
        <v>712</v>
      </c>
      <c r="H161" s="142" t="s">
        <v>192</v>
      </c>
      <c r="I161" s="139" t="s">
        <v>802</v>
      </c>
      <c r="J161" s="143" t="s">
        <v>825</v>
      </c>
      <c r="K161" s="84">
        <v>43176</v>
      </c>
      <c r="L161" s="84">
        <v>43183</v>
      </c>
      <c r="M161" s="85">
        <v>8</v>
      </c>
      <c r="N161" s="86">
        <v>3746</v>
      </c>
      <c r="O161" s="82">
        <f t="shared" si="32"/>
        <v>530</v>
      </c>
      <c r="P161" s="69">
        <f t="shared" si="33"/>
        <v>960</v>
      </c>
      <c r="Q161" s="83">
        <f t="shared" si="34"/>
        <v>1490</v>
      </c>
      <c r="R161" s="26" t="str">
        <f t="shared" si="35"/>
        <v/>
      </c>
    </row>
    <row r="162" spans="2:18" s="27" customFormat="1" ht="36" x14ac:dyDescent="0.3">
      <c r="B162" s="139" t="s">
        <v>210</v>
      </c>
      <c r="C162" s="25" t="s">
        <v>8</v>
      </c>
      <c r="D162" s="141" t="str">
        <f t="shared" si="30"/>
        <v>The MOFET Institute</v>
      </c>
      <c r="E162" s="141" t="str">
        <f t="shared" si="31"/>
        <v>Israel</v>
      </c>
      <c r="F162" s="139" t="s">
        <v>832</v>
      </c>
      <c r="G162" s="139" t="s">
        <v>712</v>
      </c>
      <c r="H162" s="142" t="s">
        <v>192</v>
      </c>
      <c r="I162" s="139" t="s">
        <v>802</v>
      </c>
      <c r="J162" s="143" t="s">
        <v>809</v>
      </c>
      <c r="K162" s="84">
        <v>43044</v>
      </c>
      <c r="L162" s="84">
        <v>43048</v>
      </c>
      <c r="M162" s="85">
        <v>5</v>
      </c>
      <c r="N162" s="86">
        <v>16</v>
      </c>
      <c r="O162" s="82">
        <f t="shared" si="32"/>
        <v>0</v>
      </c>
      <c r="P162" s="69">
        <f t="shared" si="33"/>
        <v>600</v>
      </c>
      <c r="Q162" s="83">
        <f t="shared" si="34"/>
        <v>600</v>
      </c>
      <c r="R162" s="26" t="str">
        <f t="shared" si="35"/>
        <v/>
      </c>
    </row>
    <row r="163" spans="2:18" s="27" customFormat="1" ht="36" x14ac:dyDescent="0.3">
      <c r="B163" s="139" t="s">
        <v>210</v>
      </c>
      <c r="C163" s="25" t="s">
        <v>8</v>
      </c>
      <c r="D163" s="141" t="str">
        <f t="shared" si="30"/>
        <v>The MOFET Institute</v>
      </c>
      <c r="E163" s="141" t="str">
        <f t="shared" si="31"/>
        <v>Israel</v>
      </c>
      <c r="F163" s="139" t="s">
        <v>833</v>
      </c>
      <c r="G163" s="139" t="s">
        <v>820</v>
      </c>
      <c r="H163" s="142" t="s">
        <v>192</v>
      </c>
      <c r="I163" s="139" t="s">
        <v>802</v>
      </c>
      <c r="J163" s="143" t="s">
        <v>809</v>
      </c>
      <c r="K163" s="84">
        <v>43047</v>
      </c>
      <c r="L163" s="84">
        <v>43047</v>
      </c>
      <c r="M163" s="85">
        <v>1</v>
      </c>
      <c r="N163" s="86">
        <v>16</v>
      </c>
      <c r="O163" s="82">
        <f t="shared" si="32"/>
        <v>0</v>
      </c>
      <c r="P163" s="69">
        <f t="shared" si="33"/>
        <v>120</v>
      </c>
      <c r="Q163" s="83">
        <f t="shared" si="34"/>
        <v>120</v>
      </c>
      <c r="R163" s="26" t="str">
        <f t="shared" si="35"/>
        <v/>
      </c>
    </row>
    <row r="164" spans="2:18" s="27" customFormat="1" ht="36" x14ac:dyDescent="0.3">
      <c r="B164" s="139" t="s">
        <v>210</v>
      </c>
      <c r="C164" s="25" t="s">
        <v>8</v>
      </c>
      <c r="D164" s="141" t="str">
        <f t="shared" si="30"/>
        <v>The MOFET Institute</v>
      </c>
      <c r="E164" s="141" t="str">
        <f t="shared" si="31"/>
        <v>Israel</v>
      </c>
      <c r="F164" s="139" t="s">
        <v>834</v>
      </c>
      <c r="G164" s="139" t="s">
        <v>823</v>
      </c>
      <c r="H164" s="142" t="s">
        <v>192</v>
      </c>
      <c r="I164" s="139" t="s">
        <v>802</v>
      </c>
      <c r="J164" s="143" t="s">
        <v>809</v>
      </c>
      <c r="K164" s="84">
        <v>43044</v>
      </c>
      <c r="L164" s="84">
        <v>43047</v>
      </c>
      <c r="M164" s="85">
        <v>4</v>
      </c>
      <c r="N164" s="86">
        <v>16</v>
      </c>
      <c r="O164" s="82">
        <f t="shared" si="32"/>
        <v>0</v>
      </c>
      <c r="P164" s="69">
        <f t="shared" si="33"/>
        <v>480</v>
      </c>
      <c r="Q164" s="83">
        <f t="shared" si="34"/>
        <v>480</v>
      </c>
      <c r="R164" s="26" t="str">
        <f t="shared" si="35"/>
        <v/>
      </c>
    </row>
    <row r="165" spans="2:18" s="27" customFormat="1" ht="36" x14ac:dyDescent="0.3">
      <c r="B165" s="139" t="s">
        <v>160</v>
      </c>
      <c r="C165" s="25" t="s">
        <v>8</v>
      </c>
      <c r="D165" s="141" t="str">
        <f t="shared" si="30"/>
        <v>The MOFET Institute</v>
      </c>
      <c r="E165" s="141" t="str">
        <f t="shared" si="31"/>
        <v>Israel</v>
      </c>
      <c r="F165" s="139" t="s">
        <v>835</v>
      </c>
      <c r="G165" s="139" t="s">
        <v>712</v>
      </c>
      <c r="H165" s="142" t="s">
        <v>192</v>
      </c>
      <c r="I165" s="139" t="s">
        <v>802</v>
      </c>
      <c r="J165" s="143" t="s">
        <v>836</v>
      </c>
      <c r="K165" s="84">
        <v>43170</v>
      </c>
      <c r="L165" s="84">
        <v>43170</v>
      </c>
      <c r="M165" s="85">
        <v>1</v>
      </c>
      <c r="N165" s="86">
        <v>5</v>
      </c>
      <c r="O165" s="82">
        <f t="shared" si="32"/>
        <v>0</v>
      </c>
      <c r="P165" s="69">
        <f t="shared" si="33"/>
        <v>120</v>
      </c>
      <c r="Q165" s="83">
        <f t="shared" si="34"/>
        <v>120</v>
      </c>
      <c r="R165" s="26" t="str">
        <f t="shared" si="35"/>
        <v/>
      </c>
    </row>
    <row r="166" spans="2:18" s="27" customFormat="1" ht="36" x14ac:dyDescent="0.3">
      <c r="B166" s="139" t="s">
        <v>210</v>
      </c>
      <c r="C166" s="25" t="s">
        <v>8</v>
      </c>
      <c r="D166" s="141" t="str">
        <f t="shared" ref="D166:D179" si="42">IFERROR(IF(VLOOKUP(C166,PartnerN°Ref,2,FALSE)=0,"",VLOOKUP(C166,PartnerN°Ref,2,FALSE)),"")</f>
        <v>The MOFET Institute</v>
      </c>
      <c r="E166" s="141" t="str">
        <f t="shared" ref="E166:E179" si="43">IFERROR(IF(VLOOKUP(C166,PartnerN°Ref,3,FALSE)=0,"",VLOOKUP(C166,PartnerN°Ref,3,FALSE)),"")</f>
        <v>Israel</v>
      </c>
      <c r="F166" s="139" t="s">
        <v>1503</v>
      </c>
      <c r="G166" s="139" t="s">
        <v>1465</v>
      </c>
      <c r="H166" s="142" t="s">
        <v>192</v>
      </c>
      <c r="I166" s="139" t="s">
        <v>802</v>
      </c>
      <c r="J166" s="143" t="s">
        <v>1504</v>
      </c>
      <c r="K166" s="84">
        <v>43310</v>
      </c>
      <c r="L166" s="84">
        <v>43311</v>
      </c>
      <c r="M166" s="85">
        <v>2</v>
      </c>
      <c r="N166" s="86">
        <v>57</v>
      </c>
      <c r="O166" s="82">
        <f t="shared" ref="O166:O179" si="44">IF(R166="Error",0,IF(AND(N166&gt;99,N166&lt;500),180,0)+IF(AND(N166&gt;499,N166&lt;2000),275,0)+IF(AND(N166&gt;1999,N166&lt;3000),360,0)+IF(AND(N166&gt;2999,N166&lt;4000),530,0)+IF(AND(N166&gt;3999,N166&lt;8000),820,0)+IF(N166&gt;7999,1100,0))</f>
        <v>0</v>
      </c>
      <c r="P166" s="69">
        <f t="shared" ref="P166:P179" si="45">IF(R166="Error",0,IF(M166&gt;((L166-K166)+1),IF(AND(H166="Staff",((L166-K166)+1)&gt;0,((L166-K166)+1)&lt;15),(120*((L166-K166)+1)),IF(AND(H166="Staff",((L166-K166)+1)&gt;14,((L166-K166)+1)&lt;61),(1680+((((L166-K166)+1)-14)*70)),IF(AND(H166="Staff",((L166-K166)+1)&gt;60,((L166-K166)+1)&lt;91),(4900+((((L166-K166)+1)-60)*50)),IF(AND(H166="Staff",((L166-K166)+1)&gt;90),6400,IF(AND(H166="Student",((L166-K166)+1)&gt;0,((L166-K166)+1)&lt;15),(55*((L166-K166)+1)),IF(AND(H166="Student",((L166-K166)+1)&gt;14,((L166-K166)+1)&lt;91),(770+((((L166-K166)+1)-14)*40)),IF(AND(H166="Student",((L166-K166)+1)&gt;90),3810,0))))))),IF(AND(H166="Staff",M166&gt;0,M166&lt;15),(120*M166),IF(AND(H166="Staff",M166&gt;14,M166&lt;61),(1680+((M166-14)*70)),IF(AND(H166="Staff",M166&gt;60,M166&lt;91),(4900+((M166-60)*50)),IF(AND(H166="Staff",M166&gt;90),6400,IF(AND(H166="Student",M166&gt;0,M166&lt;15),(55*M166),IF(AND(H166="Student",M166&gt;14,M166&lt;91),(770+((M166-14)*40)),IF(AND(H166="Student",M166&gt;90),3810,0)))))))))</f>
        <v>240</v>
      </c>
      <c r="Q166" s="83">
        <f t="shared" ref="Q166:Q179" si="46">O166+P166</f>
        <v>240</v>
      </c>
      <c r="R166" s="26" t="str">
        <f t="shared" ref="R166:R179" si="47">IF(OR(COUNTBLANK(B166:N166)&gt;0,COUNTIF(WorkPackage,B166)=0,COUNTIF(PartnerN°,C166)=0,COUNTIF(CountryALL,E166)=0,COUNTIF(Category2,H166)=0,(L166-K166)&lt;0,ISNUMBER(M166)=FALSE,IF(ISNUMBER(M166)=TRUE,M166=INT(M166*1)/1=FALSE),ISNUMBER(N166)=FALSE,IF(ISNUMBER(N166)=TRUE,N166=INT(N166*1)/1=FALSE)),"Error","")</f>
        <v/>
      </c>
    </row>
    <row r="167" spans="2:18" s="27" customFormat="1" ht="36" x14ac:dyDescent="0.3">
      <c r="B167" s="139" t="s">
        <v>160</v>
      </c>
      <c r="C167" s="25" t="s">
        <v>8</v>
      </c>
      <c r="D167" s="141" t="str">
        <f t="shared" si="42"/>
        <v>The MOFET Institute</v>
      </c>
      <c r="E167" s="141" t="str">
        <f t="shared" si="43"/>
        <v>Israel</v>
      </c>
      <c r="F167" s="139" t="s">
        <v>1505</v>
      </c>
      <c r="G167" s="139" t="s">
        <v>1497</v>
      </c>
      <c r="H167" s="142" t="s">
        <v>192</v>
      </c>
      <c r="I167" s="139" t="s">
        <v>802</v>
      </c>
      <c r="J167" s="143" t="s">
        <v>1506</v>
      </c>
      <c r="K167" s="84">
        <v>43418</v>
      </c>
      <c r="L167" s="84">
        <v>43420</v>
      </c>
      <c r="M167" s="85">
        <v>3</v>
      </c>
      <c r="N167" s="86">
        <v>92</v>
      </c>
      <c r="O167" s="82">
        <f t="shared" si="44"/>
        <v>0</v>
      </c>
      <c r="P167" s="69">
        <f t="shared" si="45"/>
        <v>360</v>
      </c>
      <c r="Q167" s="83">
        <f t="shared" si="46"/>
        <v>360</v>
      </c>
      <c r="R167" s="26" t="str">
        <f t="shared" si="47"/>
        <v/>
      </c>
    </row>
    <row r="168" spans="2:18" s="27" customFormat="1" ht="36" x14ac:dyDescent="0.3">
      <c r="B168" s="139" t="s">
        <v>160</v>
      </c>
      <c r="C168" s="25" t="s">
        <v>8</v>
      </c>
      <c r="D168" s="141" t="str">
        <f t="shared" si="42"/>
        <v>The MOFET Institute</v>
      </c>
      <c r="E168" s="141" t="str">
        <f t="shared" si="43"/>
        <v>Israel</v>
      </c>
      <c r="F168" s="139" t="s">
        <v>1507</v>
      </c>
      <c r="G168" s="139" t="s">
        <v>1465</v>
      </c>
      <c r="H168" s="142" t="s">
        <v>192</v>
      </c>
      <c r="I168" s="139" t="s">
        <v>802</v>
      </c>
      <c r="J168" s="143" t="s">
        <v>1506</v>
      </c>
      <c r="K168" s="84">
        <v>43416</v>
      </c>
      <c r="L168" s="84">
        <v>43420</v>
      </c>
      <c r="M168" s="85">
        <v>5</v>
      </c>
      <c r="N168" s="86">
        <v>92</v>
      </c>
      <c r="O168" s="82">
        <f t="shared" si="44"/>
        <v>0</v>
      </c>
      <c r="P168" s="69">
        <f t="shared" si="45"/>
        <v>600</v>
      </c>
      <c r="Q168" s="83">
        <f t="shared" si="46"/>
        <v>600</v>
      </c>
      <c r="R168" s="26" t="str">
        <f t="shared" si="47"/>
        <v/>
      </c>
    </row>
    <row r="169" spans="2:18" s="27" customFormat="1" ht="36" x14ac:dyDescent="0.3">
      <c r="B169" s="139" t="s">
        <v>160</v>
      </c>
      <c r="C169" s="25" t="s">
        <v>8</v>
      </c>
      <c r="D169" s="141" t="str">
        <f t="shared" si="42"/>
        <v>The MOFET Institute</v>
      </c>
      <c r="E169" s="141" t="str">
        <f t="shared" si="43"/>
        <v>Israel</v>
      </c>
      <c r="F169" s="139" t="s">
        <v>1508</v>
      </c>
      <c r="G169" s="139" t="s">
        <v>1010</v>
      </c>
      <c r="H169" s="142" t="s">
        <v>192</v>
      </c>
      <c r="I169" s="139" t="s">
        <v>802</v>
      </c>
      <c r="J169" s="143" t="s">
        <v>1506</v>
      </c>
      <c r="K169" s="84">
        <v>43416</v>
      </c>
      <c r="L169" s="84">
        <v>43420</v>
      </c>
      <c r="M169" s="85">
        <v>5</v>
      </c>
      <c r="N169" s="86">
        <v>92</v>
      </c>
      <c r="O169" s="82">
        <f t="shared" si="44"/>
        <v>0</v>
      </c>
      <c r="P169" s="69">
        <f t="shared" si="45"/>
        <v>600</v>
      </c>
      <c r="Q169" s="83">
        <f t="shared" si="46"/>
        <v>600</v>
      </c>
      <c r="R169" s="26" t="str">
        <f t="shared" si="47"/>
        <v/>
      </c>
    </row>
    <row r="170" spans="2:18" s="27" customFormat="1" ht="36" x14ac:dyDescent="0.3">
      <c r="B170" s="139" t="s">
        <v>160</v>
      </c>
      <c r="C170" s="25" t="s">
        <v>8</v>
      </c>
      <c r="D170" s="141" t="str">
        <f t="shared" si="42"/>
        <v>The MOFET Institute</v>
      </c>
      <c r="E170" s="141" t="str">
        <f t="shared" si="43"/>
        <v>Israel</v>
      </c>
      <c r="F170" s="139" t="s">
        <v>1509</v>
      </c>
      <c r="G170" s="139" t="s">
        <v>1465</v>
      </c>
      <c r="H170" s="142" t="s">
        <v>192</v>
      </c>
      <c r="I170" s="139" t="s">
        <v>802</v>
      </c>
      <c r="J170" s="143" t="s">
        <v>809</v>
      </c>
      <c r="K170" s="84">
        <v>43440</v>
      </c>
      <c r="L170" s="84">
        <v>43440</v>
      </c>
      <c r="M170" s="85">
        <v>1</v>
      </c>
      <c r="N170" s="86">
        <v>16</v>
      </c>
      <c r="O170" s="82">
        <f t="shared" si="44"/>
        <v>0</v>
      </c>
      <c r="P170" s="69">
        <f t="shared" si="45"/>
        <v>120</v>
      </c>
      <c r="Q170" s="83">
        <f t="shared" si="46"/>
        <v>120</v>
      </c>
      <c r="R170" s="26" t="str">
        <f t="shared" si="47"/>
        <v/>
      </c>
    </row>
    <row r="171" spans="2:18" s="27" customFormat="1" ht="36" x14ac:dyDescent="0.3">
      <c r="B171" s="139" t="s">
        <v>160</v>
      </c>
      <c r="C171" s="25" t="s">
        <v>8</v>
      </c>
      <c r="D171" s="141" t="str">
        <f t="shared" si="42"/>
        <v>The MOFET Institute</v>
      </c>
      <c r="E171" s="141" t="str">
        <f t="shared" si="43"/>
        <v>Israel</v>
      </c>
      <c r="F171" s="139" t="s">
        <v>1510</v>
      </c>
      <c r="G171" s="139" t="s">
        <v>1492</v>
      </c>
      <c r="H171" s="142" t="s">
        <v>192</v>
      </c>
      <c r="I171" s="139" t="s">
        <v>802</v>
      </c>
      <c r="J171" s="143" t="s">
        <v>1440</v>
      </c>
      <c r="K171" s="84">
        <v>43520</v>
      </c>
      <c r="L171" s="84">
        <v>43527</v>
      </c>
      <c r="M171" s="85">
        <v>8</v>
      </c>
      <c r="N171" s="86">
        <v>2531</v>
      </c>
      <c r="O171" s="82">
        <f t="shared" si="44"/>
        <v>360</v>
      </c>
      <c r="P171" s="69">
        <f t="shared" si="45"/>
        <v>960</v>
      </c>
      <c r="Q171" s="83">
        <f t="shared" si="46"/>
        <v>1320</v>
      </c>
      <c r="R171" s="26" t="str">
        <f t="shared" si="47"/>
        <v/>
      </c>
    </row>
    <row r="172" spans="2:18" s="27" customFormat="1" ht="36" x14ac:dyDescent="0.3">
      <c r="B172" s="139" t="s">
        <v>160</v>
      </c>
      <c r="C172" s="25" t="s">
        <v>8</v>
      </c>
      <c r="D172" s="141" t="str">
        <f t="shared" si="42"/>
        <v>The MOFET Institute</v>
      </c>
      <c r="E172" s="141" t="str">
        <f t="shared" si="43"/>
        <v>Israel</v>
      </c>
      <c r="F172" s="139" t="s">
        <v>1511</v>
      </c>
      <c r="G172" s="139" t="s">
        <v>1465</v>
      </c>
      <c r="H172" s="142" t="s">
        <v>192</v>
      </c>
      <c r="I172" s="139" t="s">
        <v>802</v>
      </c>
      <c r="J172" s="143" t="s">
        <v>1440</v>
      </c>
      <c r="K172" s="84">
        <v>43520</v>
      </c>
      <c r="L172" s="84">
        <v>43527</v>
      </c>
      <c r="M172" s="85">
        <v>8</v>
      </c>
      <c r="N172" s="86">
        <v>2531</v>
      </c>
      <c r="O172" s="82">
        <f t="shared" si="44"/>
        <v>360</v>
      </c>
      <c r="P172" s="69">
        <f t="shared" si="45"/>
        <v>960</v>
      </c>
      <c r="Q172" s="83">
        <f t="shared" si="46"/>
        <v>1320</v>
      </c>
      <c r="R172" s="26" t="str">
        <f t="shared" si="47"/>
        <v/>
      </c>
    </row>
    <row r="173" spans="2:18" s="27" customFormat="1" ht="36" x14ac:dyDescent="0.3">
      <c r="B173" s="139" t="s">
        <v>160</v>
      </c>
      <c r="C173" s="25" t="s">
        <v>8</v>
      </c>
      <c r="D173" s="141" t="str">
        <f t="shared" si="42"/>
        <v>The MOFET Institute</v>
      </c>
      <c r="E173" s="141" t="str">
        <f t="shared" si="43"/>
        <v>Israel</v>
      </c>
      <c r="F173" s="139" t="s">
        <v>1512</v>
      </c>
      <c r="G173" s="139" t="s">
        <v>1010</v>
      </c>
      <c r="H173" s="142" t="s">
        <v>192</v>
      </c>
      <c r="I173" s="139" t="s">
        <v>802</v>
      </c>
      <c r="J173" s="143" t="s">
        <v>1440</v>
      </c>
      <c r="K173" s="84">
        <v>43520</v>
      </c>
      <c r="L173" s="84">
        <v>43527</v>
      </c>
      <c r="M173" s="85">
        <v>8</v>
      </c>
      <c r="N173" s="86">
        <v>2531</v>
      </c>
      <c r="O173" s="82">
        <f t="shared" si="44"/>
        <v>360</v>
      </c>
      <c r="P173" s="69">
        <f t="shared" si="45"/>
        <v>960</v>
      </c>
      <c r="Q173" s="83">
        <f t="shared" si="46"/>
        <v>1320</v>
      </c>
      <c r="R173" s="26" t="str">
        <f t="shared" si="47"/>
        <v/>
      </c>
    </row>
    <row r="174" spans="2:18" s="27" customFormat="1" ht="36" x14ac:dyDescent="0.3">
      <c r="B174" s="139" t="s">
        <v>160</v>
      </c>
      <c r="C174" s="25" t="s">
        <v>8</v>
      </c>
      <c r="D174" s="141" t="str">
        <f t="shared" si="42"/>
        <v>The MOFET Institute</v>
      </c>
      <c r="E174" s="141" t="str">
        <f t="shared" si="43"/>
        <v>Israel</v>
      </c>
      <c r="F174" s="139" t="s">
        <v>1513</v>
      </c>
      <c r="G174" s="139" t="s">
        <v>1514</v>
      </c>
      <c r="H174" s="142" t="s">
        <v>192</v>
      </c>
      <c r="I174" s="139" t="s">
        <v>802</v>
      </c>
      <c r="J174" s="143" t="s">
        <v>1440</v>
      </c>
      <c r="K174" s="84">
        <v>43520</v>
      </c>
      <c r="L174" s="84">
        <v>43527</v>
      </c>
      <c r="M174" s="85">
        <v>8</v>
      </c>
      <c r="N174" s="86">
        <v>2531</v>
      </c>
      <c r="O174" s="82">
        <f t="shared" si="44"/>
        <v>360</v>
      </c>
      <c r="P174" s="69">
        <f t="shared" si="45"/>
        <v>960</v>
      </c>
      <c r="Q174" s="83">
        <f t="shared" si="46"/>
        <v>1320</v>
      </c>
      <c r="R174" s="26" t="str">
        <f t="shared" si="47"/>
        <v/>
      </c>
    </row>
    <row r="175" spans="2:18" s="27" customFormat="1" ht="36" x14ac:dyDescent="0.3">
      <c r="B175" s="139" t="s">
        <v>160</v>
      </c>
      <c r="C175" s="25" t="s">
        <v>8</v>
      </c>
      <c r="D175" s="141" t="str">
        <f t="shared" si="42"/>
        <v>The MOFET Institute</v>
      </c>
      <c r="E175" s="141" t="str">
        <f t="shared" si="43"/>
        <v>Israel</v>
      </c>
      <c r="F175" s="139" t="s">
        <v>1515</v>
      </c>
      <c r="G175" s="139" t="s">
        <v>1465</v>
      </c>
      <c r="H175" s="142" t="s">
        <v>192</v>
      </c>
      <c r="I175" s="139" t="s">
        <v>802</v>
      </c>
      <c r="J175" s="143" t="s">
        <v>480</v>
      </c>
      <c r="K175" s="84">
        <v>43587</v>
      </c>
      <c r="L175" s="84">
        <v>43587</v>
      </c>
      <c r="M175" s="85">
        <v>1</v>
      </c>
      <c r="N175" s="86">
        <v>7</v>
      </c>
      <c r="O175" s="82">
        <f t="shared" si="44"/>
        <v>0</v>
      </c>
      <c r="P175" s="69">
        <f t="shared" si="45"/>
        <v>120</v>
      </c>
      <c r="Q175" s="83">
        <f t="shared" si="46"/>
        <v>120</v>
      </c>
      <c r="R175" s="26" t="str">
        <f t="shared" si="47"/>
        <v/>
      </c>
    </row>
    <row r="176" spans="2:18" s="27" customFormat="1" ht="36" x14ac:dyDescent="0.3">
      <c r="B176" s="139" t="s">
        <v>160</v>
      </c>
      <c r="C176" s="25" t="s">
        <v>8</v>
      </c>
      <c r="D176" s="141" t="str">
        <f t="shared" si="42"/>
        <v>The MOFET Institute</v>
      </c>
      <c r="E176" s="141" t="str">
        <f t="shared" si="43"/>
        <v>Israel</v>
      </c>
      <c r="F176" s="139" t="s">
        <v>1516</v>
      </c>
      <c r="G176" s="139" t="s">
        <v>1465</v>
      </c>
      <c r="H176" s="142" t="s">
        <v>192</v>
      </c>
      <c r="I176" s="139" t="s">
        <v>802</v>
      </c>
      <c r="J176" s="143" t="s">
        <v>488</v>
      </c>
      <c r="K176" s="84">
        <v>43634</v>
      </c>
      <c r="L176" s="84">
        <v>43634</v>
      </c>
      <c r="M176" s="85">
        <v>1</v>
      </c>
      <c r="N176" s="86">
        <v>85</v>
      </c>
      <c r="O176" s="82">
        <f t="shared" si="44"/>
        <v>0</v>
      </c>
      <c r="P176" s="69">
        <f t="shared" si="45"/>
        <v>120</v>
      </c>
      <c r="Q176" s="83">
        <f t="shared" si="46"/>
        <v>120</v>
      </c>
      <c r="R176" s="26" t="str">
        <f t="shared" si="47"/>
        <v/>
      </c>
    </row>
    <row r="177" spans="2:18" s="27" customFormat="1" ht="36" x14ac:dyDescent="0.3">
      <c r="B177" s="139" t="s">
        <v>160</v>
      </c>
      <c r="C177" s="25" t="s">
        <v>8</v>
      </c>
      <c r="D177" s="141" t="str">
        <f t="shared" si="42"/>
        <v>The MOFET Institute</v>
      </c>
      <c r="E177" s="141" t="str">
        <f t="shared" si="43"/>
        <v>Israel</v>
      </c>
      <c r="F177" s="139" t="s">
        <v>1517</v>
      </c>
      <c r="G177" s="139" t="s">
        <v>1465</v>
      </c>
      <c r="H177" s="142" t="s">
        <v>192</v>
      </c>
      <c r="I177" s="139" t="s">
        <v>802</v>
      </c>
      <c r="J177" s="143" t="s">
        <v>488</v>
      </c>
      <c r="K177" s="84">
        <v>43629</v>
      </c>
      <c r="L177" s="84">
        <v>43629</v>
      </c>
      <c r="M177" s="85">
        <v>1</v>
      </c>
      <c r="N177" s="86">
        <v>85</v>
      </c>
      <c r="O177" s="82">
        <f t="shared" si="44"/>
        <v>0</v>
      </c>
      <c r="P177" s="69">
        <f t="shared" si="45"/>
        <v>120</v>
      </c>
      <c r="Q177" s="83">
        <f t="shared" si="46"/>
        <v>120</v>
      </c>
      <c r="R177" s="26" t="str">
        <f t="shared" si="47"/>
        <v/>
      </c>
    </row>
    <row r="178" spans="2:18" s="27" customFormat="1" ht="36" x14ac:dyDescent="0.3">
      <c r="B178" s="139" t="s">
        <v>211</v>
      </c>
      <c r="C178" s="25" t="s">
        <v>8</v>
      </c>
      <c r="D178" s="141" t="str">
        <f t="shared" si="42"/>
        <v>The MOFET Institute</v>
      </c>
      <c r="E178" s="141" t="str">
        <f t="shared" si="43"/>
        <v>Israel</v>
      </c>
      <c r="F178" s="139" t="s">
        <v>1518</v>
      </c>
      <c r="G178" s="139" t="s">
        <v>1465</v>
      </c>
      <c r="H178" s="142" t="s">
        <v>192</v>
      </c>
      <c r="I178" s="139" t="s">
        <v>802</v>
      </c>
      <c r="J178" s="143" t="s">
        <v>1519</v>
      </c>
      <c r="K178" s="84">
        <v>43670</v>
      </c>
      <c r="L178" s="84">
        <v>43670</v>
      </c>
      <c r="M178" s="85">
        <v>1</v>
      </c>
      <c r="N178" s="86">
        <v>100</v>
      </c>
      <c r="O178" s="82">
        <f t="shared" si="44"/>
        <v>180</v>
      </c>
      <c r="P178" s="69">
        <f t="shared" si="45"/>
        <v>120</v>
      </c>
      <c r="Q178" s="83">
        <f t="shared" si="46"/>
        <v>300</v>
      </c>
      <c r="R178" s="26" t="str">
        <f t="shared" si="47"/>
        <v/>
      </c>
    </row>
    <row r="179" spans="2:18" s="27" customFormat="1" ht="36" x14ac:dyDescent="0.3">
      <c r="B179" s="139" t="s">
        <v>211</v>
      </c>
      <c r="C179" s="25" t="s">
        <v>8</v>
      </c>
      <c r="D179" s="141" t="str">
        <f t="shared" si="42"/>
        <v>The MOFET Institute</v>
      </c>
      <c r="E179" s="141" t="str">
        <f t="shared" si="43"/>
        <v>Israel</v>
      </c>
      <c r="F179" s="139" t="s">
        <v>1520</v>
      </c>
      <c r="G179" s="139" t="s">
        <v>1465</v>
      </c>
      <c r="H179" s="142" t="s">
        <v>192</v>
      </c>
      <c r="I179" s="139" t="s">
        <v>802</v>
      </c>
      <c r="J179" s="143" t="s">
        <v>809</v>
      </c>
      <c r="K179" s="84">
        <v>43741</v>
      </c>
      <c r="L179" s="84">
        <v>43741</v>
      </c>
      <c r="M179" s="85">
        <v>1</v>
      </c>
      <c r="N179" s="86">
        <v>16</v>
      </c>
      <c r="O179" s="82">
        <f t="shared" si="44"/>
        <v>0</v>
      </c>
      <c r="P179" s="69">
        <f t="shared" si="45"/>
        <v>120</v>
      </c>
      <c r="Q179" s="83">
        <f t="shared" si="46"/>
        <v>120</v>
      </c>
      <c r="R179" s="26" t="str">
        <f t="shared" si="47"/>
        <v/>
      </c>
    </row>
    <row r="180" spans="2:18" s="27" customFormat="1" ht="36" x14ac:dyDescent="0.3">
      <c r="B180" s="139" t="s">
        <v>161</v>
      </c>
      <c r="C180" s="25" t="s">
        <v>9</v>
      </c>
      <c r="D180" s="141" t="str">
        <f t="shared" si="30"/>
        <v>Beit Berl College</v>
      </c>
      <c r="E180" s="141" t="str">
        <f t="shared" si="31"/>
        <v>Israel</v>
      </c>
      <c r="F180" s="139" t="s">
        <v>855</v>
      </c>
      <c r="G180" s="139" t="s">
        <v>616</v>
      </c>
      <c r="H180" s="142" t="s">
        <v>192</v>
      </c>
      <c r="I180" s="139" t="s">
        <v>856</v>
      </c>
      <c r="J180" s="139" t="s">
        <v>857</v>
      </c>
      <c r="K180" s="84">
        <v>42702</v>
      </c>
      <c r="L180" s="84">
        <v>42702</v>
      </c>
      <c r="M180" s="85">
        <v>1</v>
      </c>
      <c r="N180" s="86">
        <v>15</v>
      </c>
      <c r="O180" s="82">
        <f t="shared" si="32"/>
        <v>0</v>
      </c>
      <c r="P180" s="69">
        <f t="shared" si="33"/>
        <v>120</v>
      </c>
      <c r="Q180" s="83">
        <f t="shared" si="34"/>
        <v>120</v>
      </c>
      <c r="R180" s="26" t="str">
        <f t="shared" si="35"/>
        <v/>
      </c>
    </row>
    <row r="181" spans="2:18" s="27" customFormat="1" ht="36" x14ac:dyDescent="0.3">
      <c r="B181" s="139" t="s">
        <v>160</v>
      </c>
      <c r="C181" s="25" t="s">
        <v>9</v>
      </c>
      <c r="D181" s="141" t="str">
        <f t="shared" si="30"/>
        <v>Beit Berl College</v>
      </c>
      <c r="E181" s="141" t="str">
        <f t="shared" si="31"/>
        <v>Israel</v>
      </c>
      <c r="F181" s="139" t="s">
        <v>858</v>
      </c>
      <c r="G181" s="139" t="s">
        <v>859</v>
      </c>
      <c r="H181" s="142" t="s">
        <v>192</v>
      </c>
      <c r="I181" s="139" t="s">
        <v>856</v>
      </c>
      <c r="J181" s="139" t="s">
        <v>857</v>
      </c>
      <c r="K181" s="84">
        <v>42702</v>
      </c>
      <c r="L181" s="84">
        <v>42702</v>
      </c>
      <c r="M181" s="85">
        <v>1</v>
      </c>
      <c r="N181" s="86">
        <v>15</v>
      </c>
      <c r="O181" s="82">
        <f t="shared" si="32"/>
        <v>0</v>
      </c>
      <c r="P181" s="69">
        <f t="shared" si="33"/>
        <v>120</v>
      </c>
      <c r="Q181" s="83">
        <f t="shared" si="34"/>
        <v>120</v>
      </c>
      <c r="R181" s="26" t="str">
        <f t="shared" si="35"/>
        <v/>
      </c>
    </row>
    <row r="182" spans="2:18" s="27" customFormat="1" ht="36" x14ac:dyDescent="0.3">
      <c r="B182" s="139" t="s">
        <v>160</v>
      </c>
      <c r="C182" s="25" t="s">
        <v>9</v>
      </c>
      <c r="D182" s="141" t="str">
        <f t="shared" si="30"/>
        <v>Beit Berl College</v>
      </c>
      <c r="E182" s="141" t="str">
        <f t="shared" si="31"/>
        <v>Israel</v>
      </c>
      <c r="F182" s="139" t="s">
        <v>860</v>
      </c>
      <c r="G182" s="139" t="s">
        <v>616</v>
      </c>
      <c r="H182" s="142" t="s">
        <v>192</v>
      </c>
      <c r="I182" s="139" t="s">
        <v>856</v>
      </c>
      <c r="J182" s="143" t="s">
        <v>861</v>
      </c>
      <c r="K182" s="84">
        <v>42799</v>
      </c>
      <c r="L182" s="84">
        <v>42804</v>
      </c>
      <c r="M182" s="85">
        <v>5</v>
      </c>
      <c r="N182" s="86">
        <v>1562</v>
      </c>
      <c r="O182" s="82">
        <f t="shared" si="32"/>
        <v>275</v>
      </c>
      <c r="P182" s="69">
        <f t="shared" si="33"/>
        <v>600</v>
      </c>
      <c r="Q182" s="83">
        <f t="shared" si="34"/>
        <v>875</v>
      </c>
      <c r="R182" s="26" t="str">
        <f t="shared" si="35"/>
        <v/>
      </c>
    </row>
    <row r="183" spans="2:18" s="27" customFormat="1" ht="36" x14ac:dyDescent="0.3">
      <c r="B183" s="139" t="s">
        <v>160</v>
      </c>
      <c r="C183" s="25" t="s">
        <v>9</v>
      </c>
      <c r="D183" s="141" t="str">
        <f t="shared" si="30"/>
        <v>Beit Berl College</v>
      </c>
      <c r="E183" s="141" t="str">
        <f t="shared" si="31"/>
        <v>Israel</v>
      </c>
      <c r="F183" s="139" t="s">
        <v>862</v>
      </c>
      <c r="G183" s="139" t="s">
        <v>608</v>
      </c>
      <c r="H183" s="142" t="s">
        <v>192</v>
      </c>
      <c r="I183" s="139" t="s">
        <v>856</v>
      </c>
      <c r="J183" s="143" t="s">
        <v>861</v>
      </c>
      <c r="K183" s="84">
        <v>42799</v>
      </c>
      <c r="L183" s="84">
        <v>42804</v>
      </c>
      <c r="M183" s="85">
        <v>5</v>
      </c>
      <c r="N183" s="86">
        <v>1562</v>
      </c>
      <c r="O183" s="82">
        <f t="shared" si="32"/>
        <v>275</v>
      </c>
      <c r="P183" s="69">
        <f t="shared" si="33"/>
        <v>600</v>
      </c>
      <c r="Q183" s="83">
        <f t="shared" si="34"/>
        <v>875</v>
      </c>
      <c r="R183" s="26" t="str">
        <f t="shared" si="35"/>
        <v/>
      </c>
    </row>
    <row r="184" spans="2:18" s="27" customFormat="1" ht="36" x14ac:dyDescent="0.3">
      <c r="B184" s="139" t="s">
        <v>160</v>
      </c>
      <c r="C184" s="25" t="s">
        <v>9</v>
      </c>
      <c r="D184" s="141" t="str">
        <f t="shared" si="30"/>
        <v>Beit Berl College</v>
      </c>
      <c r="E184" s="141" t="str">
        <f t="shared" si="31"/>
        <v>Israel</v>
      </c>
      <c r="F184" s="139" t="s">
        <v>863</v>
      </c>
      <c r="G184" s="139" t="s">
        <v>864</v>
      </c>
      <c r="H184" s="142" t="s">
        <v>192</v>
      </c>
      <c r="I184" s="139" t="s">
        <v>856</v>
      </c>
      <c r="J184" s="143" t="s">
        <v>861</v>
      </c>
      <c r="K184" s="84">
        <v>42799</v>
      </c>
      <c r="L184" s="84">
        <v>42804</v>
      </c>
      <c r="M184" s="85">
        <v>5</v>
      </c>
      <c r="N184" s="86">
        <v>1562</v>
      </c>
      <c r="O184" s="82">
        <f t="shared" si="32"/>
        <v>275</v>
      </c>
      <c r="P184" s="69">
        <f t="shared" si="33"/>
        <v>600</v>
      </c>
      <c r="Q184" s="83">
        <f t="shared" si="34"/>
        <v>875</v>
      </c>
      <c r="R184" s="26" t="str">
        <f t="shared" si="35"/>
        <v/>
      </c>
    </row>
    <row r="185" spans="2:18" s="27" customFormat="1" ht="36" x14ac:dyDescent="0.3">
      <c r="B185" s="139" t="s">
        <v>160</v>
      </c>
      <c r="C185" s="25" t="s">
        <v>9</v>
      </c>
      <c r="D185" s="141" t="str">
        <f t="shared" si="30"/>
        <v>Beit Berl College</v>
      </c>
      <c r="E185" s="141" t="str">
        <f t="shared" si="31"/>
        <v>Israel</v>
      </c>
      <c r="F185" s="139" t="s">
        <v>865</v>
      </c>
      <c r="G185" s="139" t="s">
        <v>616</v>
      </c>
      <c r="H185" s="142" t="s">
        <v>192</v>
      </c>
      <c r="I185" s="139" t="s">
        <v>856</v>
      </c>
      <c r="J185" s="143" t="s">
        <v>866</v>
      </c>
      <c r="K185" s="84">
        <v>42890</v>
      </c>
      <c r="L185" s="84">
        <v>42896</v>
      </c>
      <c r="M185" s="85">
        <v>7</v>
      </c>
      <c r="N185" s="86">
        <v>3123</v>
      </c>
      <c r="O185" s="82">
        <f t="shared" si="32"/>
        <v>530</v>
      </c>
      <c r="P185" s="69">
        <f t="shared" si="33"/>
        <v>840</v>
      </c>
      <c r="Q185" s="83">
        <f t="shared" si="34"/>
        <v>1370</v>
      </c>
      <c r="R185" s="26" t="str">
        <f t="shared" si="35"/>
        <v/>
      </c>
    </row>
    <row r="186" spans="2:18" s="27" customFormat="1" ht="36" x14ac:dyDescent="0.3">
      <c r="B186" s="139" t="s">
        <v>160</v>
      </c>
      <c r="C186" s="25" t="s">
        <v>9</v>
      </c>
      <c r="D186" s="141" t="str">
        <f t="shared" si="30"/>
        <v>Beit Berl College</v>
      </c>
      <c r="E186" s="141" t="str">
        <f t="shared" si="31"/>
        <v>Israel</v>
      </c>
      <c r="F186" s="139" t="s">
        <v>867</v>
      </c>
      <c r="G186" s="139" t="s">
        <v>628</v>
      </c>
      <c r="H186" s="142" t="s">
        <v>192</v>
      </c>
      <c r="I186" s="139" t="s">
        <v>856</v>
      </c>
      <c r="J186" s="143" t="s">
        <v>866</v>
      </c>
      <c r="K186" s="84">
        <v>42890</v>
      </c>
      <c r="L186" s="84">
        <v>42896</v>
      </c>
      <c r="M186" s="85">
        <v>7</v>
      </c>
      <c r="N186" s="86">
        <v>3123</v>
      </c>
      <c r="O186" s="82">
        <f t="shared" si="32"/>
        <v>530</v>
      </c>
      <c r="P186" s="69">
        <f t="shared" si="33"/>
        <v>840</v>
      </c>
      <c r="Q186" s="83">
        <f t="shared" si="34"/>
        <v>1370</v>
      </c>
      <c r="R186" s="26" t="str">
        <f t="shared" si="35"/>
        <v/>
      </c>
    </row>
    <row r="187" spans="2:18" s="27" customFormat="1" ht="36" x14ac:dyDescent="0.3">
      <c r="B187" s="139" t="s">
        <v>160</v>
      </c>
      <c r="C187" s="25" t="s">
        <v>9</v>
      </c>
      <c r="D187" s="141" t="str">
        <f t="shared" si="30"/>
        <v>Beit Berl College</v>
      </c>
      <c r="E187" s="141" t="str">
        <f t="shared" si="31"/>
        <v>Israel</v>
      </c>
      <c r="F187" s="139" t="s">
        <v>868</v>
      </c>
      <c r="G187" s="139" t="s">
        <v>634</v>
      </c>
      <c r="H187" s="142" t="s">
        <v>192</v>
      </c>
      <c r="I187" s="139" t="s">
        <v>856</v>
      </c>
      <c r="J187" s="143" t="s">
        <v>866</v>
      </c>
      <c r="K187" s="84">
        <v>42890</v>
      </c>
      <c r="L187" s="84">
        <v>42896</v>
      </c>
      <c r="M187" s="85">
        <v>7</v>
      </c>
      <c r="N187" s="86">
        <v>3123</v>
      </c>
      <c r="O187" s="82">
        <f t="shared" si="32"/>
        <v>530</v>
      </c>
      <c r="P187" s="69">
        <f t="shared" si="33"/>
        <v>840</v>
      </c>
      <c r="Q187" s="83">
        <f t="shared" si="34"/>
        <v>1370</v>
      </c>
      <c r="R187" s="26" t="str">
        <f t="shared" si="35"/>
        <v/>
      </c>
    </row>
    <row r="188" spans="2:18" s="27" customFormat="1" ht="36" x14ac:dyDescent="0.3">
      <c r="B188" s="139" t="s">
        <v>160</v>
      </c>
      <c r="C188" s="25" t="s">
        <v>9</v>
      </c>
      <c r="D188" s="141" t="str">
        <f t="shared" si="30"/>
        <v>Beit Berl College</v>
      </c>
      <c r="E188" s="141" t="str">
        <f t="shared" si="31"/>
        <v>Israel</v>
      </c>
      <c r="F188" s="139" t="s">
        <v>869</v>
      </c>
      <c r="G188" s="139" t="s">
        <v>631</v>
      </c>
      <c r="H188" s="142" t="s">
        <v>192</v>
      </c>
      <c r="I188" s="139" t="s">
        <v>856</v>
      </c>
      <c r="J188" s="143" t="s">
        <v>866</v>
      </c>
      <c r="K188" s="84">
        <v>42890</v>
      </c>
      <c r="L188" s="84">
        <v>42896</v>
      </c>
      <c r="M188" s="85">
        <v>7</v>
      </c>
      <c r="N188" s="86">
        <v>3123</v>
      </c>
      <c r="O188" s="82">
        <f t="shared" si="32"/>
        <v>530</v>
      </c>
      <c r="P188" s="69">
        <f t="shared" si="33"/>
        <v>840</v>
      </c>
      <c r="Q188" s="83">
        <f t="shared" si="34"/>
        <v>1370</v>
      </c>
      <c r="R188" s="26" t="str">
        <f t="shared" si="35"/>
        <v/>
      </c>
    </row>
    <row r="189" spans="2:18" s="27" customFormat="1" ht="36" x14ac:dyDescent="0.3">
      <c r="B189" s="139" t="s">
        <v>160</v>
      </c>
      <c r="C189" s="25" t="s">
        <v>9</v>
      </c>
      <c r="D189" s="141" t="str">
        <f t="shared" si="30"/>
        <v>Beit Berl College</v>
      </c>
      <c r="E189" s="141" t="str">
        <f t="shared" si="31"/>
        <v>Israel</v>
      </c>
      <c r="F189" s="139" t="s">
        <v>870</v>
      </c>
      <c r="G189" s="139" t="s">
        <v>637</v>
      </c>
      <c r="H189" s="142" t="s">
        <v>192</v>
      </c>
      <c r="I189" s="139" t="s">
        <v>856</v>
      </c>
      <c r="J189" s="143" t="s">
        <v>866</v>
      </c>
      <c r="K189" s="84">
        <v>42890</v>
      </c>
      <c r="L189" s="84">
        <v>42896</v>
      </c>
      <c r="M189" s="85">
        <v>7</v>
      </c>
      <c r="N189" s="86">
        <v>3123</v>
      </c>
      <c r="O189" s="82">
        <f t="shared" si="32"/>
        <v>530</v>
      </c>
      <c r="P189" s="69">
        <f t="shared" si="33"/>
        <v>840</v>
      </c>
      <c r="Q189" s="83">
        <f t="shared" si="34"/>
        <v>1370</v>
      </c>
      <c r="R189" s="26" t="str">
        <f t="shared" si="35"/>
        <v/>
      </c>
    </row>
    <row r="190" spans="2:18" s="27" customFormat="1" ht="36" x14ac:dyDescent="0.3">
      <c r="B190" s="139" t="s">
        <v>160</v>
      </c>
      <c r="C190" s="25" t="s">
        <v>9</v>
      </c>
      <c r="D190" s="141" t="str">
        <f t="shared" si="30"/>
        <v>Beit Berl College</v>
      </c>
      <c r="E190" s="141" t="str">
        <f t="shared" si="31"/>
        <v>Israel</v>
      </c>
      <c r="F190" s="139" t="s">
        <v>871</v>
      </c>
      <c r="G190" s="139" t="s">
        <v>608</v>
      </c>
      <c r="H190" s="142" t="s">
        <v>192</v>
      </c>
      <c r="I190" s="139" t="s">
        <v>856</v>
      </c>
      <c r="J190" s="143" t="s">
        <v>866</v>
      </c>
      <c r="K190" s="84">
        <v>42890</v>
      </c>
      <c r="L190" s="84">
        <v>42892</v>
      </c>
      <c r="M190" s="85">
        <v>3</v>
      </c>
      <c r="N190" s="86">
        <v>3123</v>
      </c>
      <c r="O190" s="82">
        <f t="shared" si="32"/>
        <v>530</v>
      </c>
      <c r="P190" s="69">
        <f t="shared" si="33"/>
        <v>360</v>
      </c>
      <c r="Q190" s="83">
        <f t="shared" si="34"/>
        <v>890</v>
      </c>
      <c r="R190" s="26" t="str">
        <f t="shared" si="35"/>
        <v/>
      </c>
    </row>
    <row r="191" spans="2:18" s="27" customFormat="1" ht="36" x14ac:dyDescent="0.3">
      <c r="B191" s="139" t="s">
        <v>160</v>
      </c>
      <c r="C191" s="25" t="s">
        <v>9</v>
      </c>
      <c r="D191" s="141" t="str">
        <f t="shared" si="30"/>
        <v>Beit Berl College</v>
      </c>
      <c r="E191" s="141" t="str">
        <f t="shared" si="31"/>
        <v>Israel</v>
      </c>
      <c r="F191" s="139" t="s">
        <v>872</v>
      </c>
      <c r="G191" s="139" t="s">
        <v>616</v>
      </c>
      <c r="H191" s="142" t="s">
        <v>192</v>
      </c>
      <c r="I191" s="139" t="s">
        <v>856</v>
      </c>
      <c r="J191" s="143" t="s">
        <v>873</v>
      </c>
      <c r="K191" s="84">
        <v>42942</v>
      </c>
      <c r="L191" s="84">
        <v>42943</v>
      </c>
      <c r="M191" s="85">
        <v>2</v>
      </c>
      <c r="N191" s="86">
        <v>14</v>
      </c>
      <c r="O191" s="82">
        <f t="shared" si="32"/>
        <v>0</v>
      </c>
      <c r="P191" s="69">
        <f t="shared" si="33"/>
        <v>240</v>
      </c>
      <c r="Q191" s="83">
        <f t="shared" si="34"/>
        <v>240</v>
      </c>
      <c r="R191" s="26" t="str">
        <f t="shared" si="35"/>
        <v/>
      </c>
    </row>
    <row r="192" spans="2:18" s="27" customFormat="1" ht="36" x14ac:dyDescent="0.3">
      <c r="B192" s="139" t="s">
        <v>160</v>
      </c>
      <c r="C192" s="25" t="s">
        <v>9</v>
      </c>
      <c r="D192" s="141" t="str">
        <f t="shared" si="30"/>
        <v>Beit Berl College</v>
      </c>
      <c r="E192" s="141" t="str">
        <f t="shared" si="31"/>
        <v>Israel</v>
      </c>
      <c r="F192" s="139" t="s">
        <v>874</v>
      </c>
      <c r="G192" s="139" t="s">
        <v>608</v>
      </c>
      <c r="H192" s="142" t="s">
        <v>192</v>
      </c>
      <c r="I192" s="139" t="s">
        <v>856</v>
      </c>
      <c r="J192" s="143" t="s">
        <v>873</v>
      </c>
      <c r="K192" s="84">
        <v>42942</v>
      </c>
      <c r="L192" s="84">
        <v>42943</v>
      </c>
      <c r="M192" s="85">
        <v>2</v>
      </c>
      <c r="N192" s="86">
        <v>14</v>
      </c>
      <c r="O192" s="82">
        <f t="shared" si="32"/>
        <v>0</v>
      </c>
      <c r="P192" s="69">
        <f t="shared" si="33"/>
        <v>240</v>
      </c>
      <c r="Q192" s="83">
        <f t="shared" si="34"/>
        <v>240</v>
      </c>
      <c r="R192" s="26" t="str">
        <f t="shared" si="35"/>
        <v/>
      </c>
    </row>
    <row r="193" spans="2:18" s="27" customFormat="1" ht="36" x14ac:dyDescent="0.3">
      <c r="B193" s="139" t="s">
        <v>162</v>
      </c>
      <c r="C193" s="25" t="s">
        <v>9</v>
      </c>
      <c r="D193" s="141" t="str">
        <f t="shared" si="30"/>
        <v>Beit Berl College</v>
      </c>
      <c r="E193" s="141" t="str">
        <f t="shared" si="31"/>
        <v>Israel</v>
      </c>
      <c r="F193" s="139" t="s">
        <v>875</v>
      </c>
      <c r="G193" s="139" t="s">
        <v>616</v>
      </c>
      <c r="H193" s="142" t="s">
        <v>192</v>
      </c>
      <c r="I193" s="139" t="s">
        <v>856</v>
      </c>
      <c r="J193" s="143" t="s">
        <v>857</v>
      </c>
      <c r="K193" s="84">
        <v>43074</v>
      </c>
      <c r="L193" s="84">
        <v>43074</v>
      </c>
      <c r="M193" s="85">
        <v>1</v>
      </c>
      <c r="N193" s="86">
        <v>17</v>
      </c>
      <c r="O193" s="82">
        <f t="shared" si="32"/>
        <v>0</v>
      </c>
      <c r="P193" s="69">
        <f t="shared" si="33"/>
        <v>120</v>
      </c>
      <c r="Q193" s="83">
        <f t="shared" si="34"/>
        <v>120</v>
      </c>
      <c r="R193" s="26" t="str">
        <f t="shared" si="35"/>
        <v/>
      </c>
    </row>
    <row r="194" spans="2:18" s="27" customFormat="1" ht="36" x14ac:dyDescent="0.3">
      <c r="B194" s="139" t="s">
        <v>162</v>
      </c>
      <c r="C194" s="25" t="s">
        <v>9</v>
      </c>
      <c r="D194" s="141" t="str">
        <f t="shared" si="30"/>
        <v>Beit Berl College</v>
      </c>
      <c r="E194" s="141" t="str">
        <f t="shared" si="31"/>
        <v>Israel</v>
      </c>
      <c r="F194" s="139" t="s">
        <v>876</v>
      </c>
      <c r="G194" s="139" t="s">
        <v>628</v>
      </c>
      <c r="H194" s="142" t="s">
        <v>192</v>
      </c>
      <c r="I194" s="139" t="s">
        <v>856</v>
      </c>
      <c r="J194" s="143" t="s">
        <v>857</v>
      </c>
      <c r="K194" s="84">
        <v>43074</v>
      </c>
      <c r="L194" s="84">
        <v>43074</v>
      </c>
      <c r="M194" s="85">
        <v>1</v>
      </c>
      <c r="N194" s="86">
        <v>17</v>
      </c>
      <c r="O194" s="82">
        <f t="shared" si="32"/>
        <v>0</v>
      </c>
      <c r="P194" s="69">
        <f t="shared" si="33"/>
        <v>120</v>
      </c>
      <c r="Q194" s="83">
        <f t="shared" si="34"/>
        <v>120</v>
      </c>
      <c r="R194" s="26" t="str">
        <f t="shared" si="35"/>
        <v/>
      </c>
    </row>
    <row r="195" spans="2:18" s="27" customFormat="1" ht="36" x14ac:dyDescent="0.3">
      <c r="B195" s="139" t="s">
        <v>160</v>
      </c>
      <c r="C195" s="25" t="s">
        <v>9</v>
      </c>
      <c r="D195" s="141" t="str">
        <f t="shared" si="30"/>
        <v>Beit Berl College</v>
      </c>
      <c r="E195" s="141" t="str">
        <f t="shared" si="31"/>
        <v>Israel</v>
      </c>
      <c r="F195" s="139" t="s">
        <v>877</v>
      </c>
      <c r="G195" s="139" t="s">
        <v>616</v>
      </c>
      <c r="H195" s="142" t="s">
        <v>192</v>
      </c>
      <c r="I195" s="139" t="s">
        <v>856</v>
      </c>
      <c r="J195" s="143" t="s">
        <v>878</v>
      </c>
      <c r="K195" s="84">
        <v>43090</v>
      </c>
      <c r="L195" s="84">
        <v>43090</v>
      </c>
      <c r="M195" s="85">
        <v>1</v>
      </c>
      <c r="N195" s="86">
        <v>104</v>
      </c>
      <c r="O195" s="82">
        <f t="shared" si="32"/>
        <v>180</v>
      </c>
      <c r="P195" s="69">
        <f t="shared" si="33"/>
        <v>120</v>
      </c>
      <c r="Q195" s="83">
        <f t="shared" si="34"/>
        <v>300</v>
      </c>
      <c r="R195" s="26" t="str">
        <f t="shared" si="35"/>
        <v/>
      </c>
    </row>
    <row r="196" spans="2:18" s="27" customFormat="1" ht="36" x14ac:dyDescent="0.3">
      <c r="B196" s="139" t="s">
        <v>160</v>
      </c>
      <c r="C196" s="25" t="s">
        <v>9</v>
      </c>
      <c r="D196" s="141" t="str">
        <f t="shared" si="30"/>
        <v>Beit Berl College</v>
      </c>
      <c r="E196" s="141" t="str">
        <f t="shared" si="31"/>
        <v>Israel</v>
      </c>
      <c r="F196" s="139" t="s">
        <v>879</v>
      </c>
      <c r="G196" s="139" t="s">
        <v>608</v>
      </c>
      <c r="H196" s="142" t="s">
        <v>192</v>
      </c>
      <c r="I196" s="139" t="s">
        <v>856</v>
      </c>
      <c r="J196" s="143" t="s">
        <v>878</v>
      </c>
      <c r="K196" s="84">
        <v>43090</v>
      </c>
      <c r="L196" s="84">
        <v>43090</v>
      </c>
      <c r="M196" s="85">
        <v>1</v>
      </c>
      <c r="N196" s="86">
        <v>104</v>
      </c>
      <c r="O196" s="82">
        <f t="shared" si="32"/>
        <v>180</v>
      </c>
      <c r="P196" s="69">
        <f t="shared" si="33"/>
        <v>120</v>
      </c>
      <c r="Q196" s="83">
        <f t="shared" si="34"/>
        <v>300</v>
      </c>
      <c r="R196" s="26" t="str">
        <f t="shared" si="35"/>
        <v/>
      </c>
    </row>
    <row r="197" spans="2:18" s="27" customFormat="1" ht="36" x14ac:dyDescent="0.3">
      <c r="B197" s="139" t="s">
        <v>160</v>
      </c>
      <c r="C197" s="25" t="s">
        <v>9</v>
      </c>
      <c r="D197" s="141" t="str">
        <f t="shared" si="30"/>
        <v>Beit Berl College</v>
      </c>
      <c r="E197" s="141" t="str">
        <f t="shared" si="31"/>
        <v>Israel</v>
      </c>
      <c r="F197" s="139" t="s">
        <v>880</v>
      </c>
      <c r="G197" s="139" t="s">
        <v>628</v>
      </c>
      <c r="H197" s="142" t="s">
        <v>192</v>
      </c>
      <c r="I197" s="139" t="s">
        <v>856</v>
      </c>
      <c r="J197" s="143" t="s">
        <v>857</v>
      </c>
      <c r="K197" s="84">
        <v>43094</v>
      </c>
      <c r="L197" s="84">
        <v>43094</v>
      </c>
      <c r="M197" s="85">
        <v>1</v>
      </c>
      <c r="N197" s="86">
        <v>17</v>
      </c>
      <c r="O197" s="82">
        <f t="shared" si="32"/>
        <v>0</v>
      </c>
      <c r="P197" s="69">
        <f t="shared" si="33"/>
        <v>120</v>
      </c>
      <c r="Q197" s="83">
        <f t="shared" si="34"/>
        <v>120</v>
      </c>
      <c r="R197" s="26" t="str">
        <f t="shared" si="35"/>
        <v/>
      </c>
    </row>
    <row r="198" spans="2:18" s="27" customFormat="1" ht="36" x14ac:dyDescent="0.3">
      <c r="B198" s="139" t="s">
        <v>210</v>
      </c>
      <c r="C198" s="25" t="s">
        <v>9</v>
      </c>
      <c r="D198" s="141" t="str">
        <f t="shared" si="30"/>
        <v>Beit Berl College</v>
      </c>
      <c r="E198" s="141" t="str">
        <f t="shared" si="31"/>
        <v>Israel</v>
      </c>
      <c r="F198" s="139" t="s">
        <v>881</v>
      </c>
      <c r="G198" s="139" t="s">
        <v>616</v>
      </c>
      <c r="H198" s="142" t="s">
        <v>192</v>
      </c>
      <c r="I198" s="139" t="s">
        <v>856</v>
      </c>
      <c r="J198" s="143" t="s">
        <v>857</v>
      </c>
      <c r="K198" s="84">
        <v>43118</v>
      </c>
      <c r="L198" s="84">
        <v>43118</v>
      </c>
      <c r="M198" s="85">
        <v>1</v>
      </c>
      <c r="N198" s="86">
        <v>17</v>
      </c>
      <c r="O198" s="82">
        <f t="shared" si="32"/>
        <v>0</v>
      </c>
      <c r="P198" s="69">
        <f t="shared" si="33"/>
        <v>120</v>
      </c>
      <c r="Q198" s="83">
        <f t="shared" si="34"/>
        <v>120</v>
      </c>
      <c r="R198" s="26" t="str">
        <f t="shared" si="35"/>
        <v/>
      </c>
    </row>
    <row r="199" spans="2:18" s="27" customFormat="1" ht="36" x14ac:dyDescent="0.3">
      <c r="B199" s="139" t="s">
        <v>210</v>
      </c>
      <c r="C199" s="25" t="s">
        <v>9</v>
      </c>
      <c r="D199" s="141" t="str">
        <f t="shared" si="30"/>
        <v>Beit Berl College</v>
      </c>
      <c r="E199" s="141" t="str">
        <f t="shared" si="31"/>
        <v>Israel</v>
      </c>
      <c r="F199" s="139" t="s">
        <v>882</v>
      </c>
      <c r="G199" s="139" t="s">
        <v>628</v>
      </c>
      <c r="H199" s="142" t="s">
        <v>192</v>
      </c>
      <c r="I199" s="139" t="s">
        <v>856</v>
      </c>
      <c r="J199" s="143" t="s">
        <v>857</v>
      </c>
      <c r="K199" s="84">
        <v>43118</v>
      </c>
      <c r="L199" s="84">
        <v>43118</v>
      </c>
      <c r="M199" s="85">
        <v>1</v>
      </c>
      <c r="N199" s="86">
        <v>17</v>
      </c>
      <c r="O199" s="82">
        <f t="shared" si="32"/>
        <v>0</v>
      </c>
      <c r="P199" s="69">
        <f t="shared" si="33"/>
        <v>120</v>
      </c>
      <c r="Q199" s="83">
        <f t="shared" si="34"/>
        <v>120</v>
      </c>
      <c r="R199" s="26" t="str">
        <f t="shared" si="35"/>
        <v/>
      </c>
    </row>
    <row r="200" spans="2:18" s="27" customFormat="1" ht="36" x14ac:dyDescent="0.3">
      <c r="B200" s="139" t="s">
        <v>210</v>
      </c>
      <c r="C200" s="25" t="s">
        <v>9</v>
      </c>
      <c r="D200" s="141" t="str">
        <f t="shared" si="30"/>
        <v>Beit Berl College</v>
      </c>
      <c r="E200" s="141" t="str">
        <f t="shared" si="31"/>
        <v>Israel</v>
      </c>
      <c r="F200" s="139" t="s">
        <v>883</v>
      </c>
      <c r="G200" s="139" t="s">
        <v>608</v>
      </c>
      <c r="H200" s="142" t="s">
        <v>192</v>
      </c>
      <c r="I200" s="139" t="s">
        <v>856</v>
      </c>
      <c r="J200" s="143" t="s">
        <v>857</v>
      </c>
      <c r="K200" s="84">
        <v>43118</v>
      </c>
      <c r="L200" s="84">
        <v>43118</v>
      </c>
      <c r="M200" s="85">
        <v>1</v>
      </c>
      <c r="N200" s="86">
        <v>17</v>
      </c>
      <c r="O200" s="82">
        <f t="shared" si="32"/>
        <v>0</v>
      </c>
      <c r="P200" s="69">
        <f t="shared" si="33"/>
        <v>120</v>
      </c>
      <c r="Q200" s="83">
        <f t="shared" si="34"/>
        <v>120</v>
      </c>
      <c r="R200" s="26" t="str">
        <f t="shared" si="35"/>
        <v/>
      </c>
    </row>
    <row r="201" spans="2:18" s="27" customFormat="1" ht="36" x14ac:dyDescent="0.3">
      <c r="B201" s="139" t="s">
        <v>211</v>
      </c>
      <c r="C201" s="25" t="s">
        <v>9</v>
      </c>
      <c r="D201" s="141" t="str">
        <f t="shared" si="30"/>
        <v>Beit Berl College</v>
      </c>
      <c r="E201" s="141" t="str">
        <f t="shared" si="31"/>
        <v>Israel</v>
      </c>
      <c r="F201" s="139" t="s">
        <v>884</v>
      </c>
      <c r="G201" s="139" t="s">
        <v>616</v>
      </c>
      <c r="H201" s="142" t="s">
        <v>192</v>
      </c>
      <c r="I201" s="139" t="s">
        <v>856</v>
      </c>
      <c r="J201" s="143" t="s">
        <v>857</v>
      </c>
      <c r="K201" s="84">
        <v>43139</v>
      </c>
      <c r="L201" s="84">
        <v>43139</v>
      </c>
      <c r="M201" s="85">
        <v>1</v>
      </c>
      <c r="N201" s="86">
        <v>17</v>
      </c>
      <c r="O201" s="82">
        <f t="shared" si="32"/>
        <v>0</v>
      </c>
      <c r="P201" s="69">
        <f t="shared" si="33"/>
        <v>120</v>
      </c>
      <c r="Q201" s="83">
        <f t="shared" si="34"/>
        <v>120</v>
      </c>
      <c r="R201" s="26" t="str">
        <f t="shared" si="35"/>
        <v/>
      </c>
    </row>
    <row r="202" spans="2:18" s="27" customFormat="1" ht="36" x14ac:dyDescent="0.3">
      <c r="B202" s="139" t="s">
        <v>211</v>
      </c>
      <c r="C202" s="25" t="s">
        <v>9</v>
      </c>
      <c r="D202" s="141" t="str">
        <f t="shared" si="30"/>
        <v>Beit Berl College</v>
      </c>
      <c r="E202" s="141" t="str">
        <f t="shared" si="31"/>
        <v>Israel</v>
      </c>
      <c r="F202" s="139" t="s">
        <v>885</v>
      </c>
      <c r="G202" s="139" t="s">
        <v>628</v>
      </c>
      <c r="H202" s="142" t="s">
        <v>192</v>
      </c>
      <c r="I202" s="139" t="s">
        <v>856</v>
      </c>
      <c r="J202" s="143" t="s">
        <v>857</v>
      </c>
      <c r="K202" s="84">
        <v>43139</v>
      </c>
      <c r="L202" s="84">
        <v>43139</v>
      </c>
      <c r="M202" s="85">
        <v>1</v>
      </c>
      <c r="N202" s="86">
        <v>17</v>
      </c>
      <c r="O202" s="82">
        <f t="shared" si="32"/>
        <v>0</v>
      </c>
      <c r="P202" s="69">
        <f t="shared" si="33"/>
        <v>120</v>
      </c>
      <c r="Q202" s="83">
        <f t="shared" si="34"/>
        <v>120</v>
      </c>
      <c r="R202" s="26" t="str">
        <f t="shared" si="35"/>
        <v/>
      </c>
    </row>
    <row r="203" spans="2:18" s="27" customFormat="1" ht="36" x14ac:dyDescent="0.3">
      <c r="B203" s="139" t="s">
        <v>211</v>
      </c>
      <c r="C203" s="25" t="s">
        <v>9</v>
      </c>
      <c r="D203" s="141" t="str">
        <f t="shared" si="30"/>
        <v>Beit Berl College</v>
      </c>
      <c r="E203" s="141" t="str">
        <f t="shared" si="31"/>
        <v>Israel</v>
      </c>
      <c r="F203" s="139" t="s">
        <v>886</v>
      </c>
      <c r="G203" s="139" t="s">
        <v>608</v>
      </c>
      <c r="H203" s="142" t="s">
        <v>192</v>
      </c>
      <c r="I203" s="139" t="s">
        <v>856</v>
      </c>
      <c r="J203" s="143" t="s">
        <v>857</v>
      </c>
      <c r="K203" s="84">
        <v>43139</v>
      </c>
      <c r="L203" s="84">
        <v>43139</v>
      </c>
      <c r="M203" s="85">
        <v>1</v>
      </c>
      <c r="N203" s="86">
        <v>17</v>
      </c>
      <c r="O203" s="82">
        <f t="shared" si="32"/>
        <v>0</v>
      </c>
      <c r="P203" s="69">
        <f t="shared" si="33"/>
        <v>120</v>
      </c>
      <c r="Q203" s="83">
        <f t="shared" si="34"/>
        <v>120</v>
      </c>
      <c r="R203" s="26" t="str">
        <f t="shared" si="35"/>
        <v/>
      </c>
    </row>
    <row r="204" spans="2:18" s="27" customFormat="1" ht="36" x14ac:dyDescent="0.3">
      <c r="B204" s="139" t="s">
        <v>210</v>
      </c>
      <c r="C204" s="25" t="s">
        <v>9</v>
      </c>
      <c r="D204" s="141" t="str">
        <f t="shared" si="30"/>
        <v>Beit Berl College</v>
      </c>
      <c r="E204" s="141" t="str">
        <f t="shared" si="31"/>
        <v>Israel</v>
      </c>
      <c r="F204" s="139" t="s">
        <v>887</v>
      </c>
      <c r="G204" s="139" t="s">
        <v>616</v>
      </c>
      <c r="H204" s="142" t="s">
        <v>192</v>
      </c>
      <c r="I204" s="139" t="s">
        <v>856</v>
      </c>
      <c r="J204" s="143" t="s">
        <v>857</v>
      </c>
      <c r="K204" s="84">
        <v>43146</v>
      </c>
      <c r="L204" s="84">
        <v>43146</v>
      </c>
      <c r="M204" s="85">
        <v>1</v>
      </c>
      <c r="N204" s="86">
        <v>17</v>
      </c>
      <c r="O204" s="82">
        <f t="shared" si="32"/>
        <v>0</v>
      </c>
      <c r="P204" s="69">
        <f t="shared" si="33"/>
        <v>120</v>
      </c>
      <c r="Q204" s="83">
        <f t="shared" si="34"/>
        <v>120</v>
      </c>
      <c r="R204" s="26" t="str">
        <f t="shared" si="35"/>
        <v/>
      </c>
    </row>
    <row r="205" spans="2:18" s="27" customFormat="1" ht="36" x14ac:dyDescent="0.3">
      <c r="B205" s="139" t="s">
        <v>210</v>
      </c>
      <c r="C205" s="25" t="s">
        <v>9</v>
      </c>
      <c r="D205" s="141" t="str">
        <f t="shared" si="30"/>
        <v>Beit Berl College</v>
      </c>
      <c r="E205" s="141" t="str">
        <f t="shared" si="31"/>
        <v>Israel</v>
      </c>
      <c r="F205" s="139" t="s">
        <v>888</v>
      </c>
      <c r="G205" s="139" t="s">
        <v>608</v>
      </c>
      <c r="H205" s="142" t="s">
        <v>192</v>
      </c>
      <c r="I205" s="139" t="s">
        <v>856</v>
      </c>
      <c r="J205" s="143" t="s">
        <v>857</v>
      </c>
      <c r="K205" s="84">
        <v>43146</v>
      </c>
      <c r="L205" s="84">
        <v>43146</v>
      </c>
      <c r="M205" s="85">
        <v>1</v>
      </c>
      <c r="N205" s="86">
        <v>17</v>
      </c>
      <c r="O205" s="82">
        <f t="shared" si="32"/>
        <v>0</v>
      </c>
      <c r="P205" s="69">
        <f t="shared" si="33"/>
        <v>120</v>
      </c>
      <c r="Q205" s="83">
        <f t="shared" si="34"/>
        <v>120</v>
      </c>
      <c r="R205" s="26" t="str">
        <f t="shared" si="35"/>
        <v/>
      </c>
    </row>
    <row r="206" spans="2:18" s="27" customFormat="1" ht="36" x14ac:dyDescent="0.3">
      <c r="B206" s="139" t="s">
        <v>160</v>
      </c>
      <c r="C206" s="25" t="s">
        <v>9</v>
      </c>
      <c r="D206" s="141" t="str">
        <f t="shared" si="30"/>
        <v>Beit Berl College</v>
      </c>
      <c r="E206" s="141" t="str">
        <f t="shared" si="31"/>
        <v>Israel</v>
      </c>
      <c r="F206" s="139" t="s">
        <v>889</v>
      </c>
      <c r="G206" s="139" t="s">
        <v>628</v>
      </c>
      <c r="H206" s="142" t="s">
        <v>192</v>
      </c>
      <c r="I206" s="139" t="s">
        <v>856</v>
      </c>
      <c r="J206" s="143" t="s">
        <v>890</v>
      </c>
      <c r="K206" s="84">
        <v>43175</v>
      </c>
      <c r="L206" s="84">
        <v>43185</v>
      </c>
      <c r="M206" s="85">
        <v>7</v>
      </c>
      <c r="N206" s="86">
        <v>3747</v>
      </c>
      <c r="O206" s="82">
        <f t="shared" si="32"/>
        <v>530</v>
      </c>
      <c r="P206" s="69">
        <f t="shared" si="33"/>
        <v>840</v>
      </c>
      <c r="Q206" s="83">
        <f t="shared" si="34"/>
        <v>1370</v>
      </c>
      <c r="R206" s="26" t="str">
        <f t="shared" si="35"/>
        <v/>
      </c>
    </row>
    <row r="207" spans="2:18" s="27" customFormat="1" ht="36" x14ac:dyDescent="0.3">
      <c r="B207" s="139" t="s">
        <v>160</v>
      </c>
      <c r="C207" s="25" t="s">
        <v>9</v>
      </c>
      <c r="D207" s="141" t="str">
        <f t="shared" si="30"/>
        <v>Beit Berl College</v>
      </c>
      <c r="E207" s="141" t="str">
        <f t="shared" si="31"/>
        <v>Israel</v>
      </c>
      <c r="F207" s="139" t="s">
        <v>891</v>
      </c>
      <c r="G207" s="139" t="s">
        <v>892</v>
      </c>
      <c r="H207" s="142" t="s">
        <v>192</v>
      </c>
      <c r="I207" s="139" t="s">
        <v>856</v>
      </c>
      <c r="J207" s="143" t="s">
        <v>890</v>
      </c>
      <c r="K207" s="84">
        <v>43174</v>
      </c>
      <c r="L207" s="84">
        <v>43185</v>
      </c>
      <c r="M207" s="85">
        <v>7</v>
      </c>
      <c r="N207" s="86">
        <v>3747</v>
      </c>
      <c r="O207" s="82">
        <f t="shared" si="32"/>
        <v>530</v>
      </c>
      <c r="P207" s="69">
        <f t="shared" si="33"/>
        <v>840</v>
      </c>
      <c r="Q207" s="83">
        <f t="shared" si="34"/>
        <v>1370</v>
      </c>
      <c r="R207" s="26" t="str">
        <f t="shared" si="35"/>
        <v/>
      </c>
    </row>
    <row r="208" spans="2:18" s="27" customFormat="1" ht="36" x14ac:dyDescent="0.3">
      <c r="B208" s="139" t="s">
        <v>160</v>
      </c>
      <c r="C208" s="25" t="s">
        <v>9</v>
      </c>
      <c r="D208" s="141" t="str">
        <f t="shared" si="30"/>
        <v>Beit Berl College</v>
      </c>
      <c r="E208" s="141" t="str">
        <f t="shared" si="31"/>
        <v>Israel</v>
      </c>
      <c r="F208" s="139" t="s">
        <v>893</v>
      </c>
      <c r="G208" s="139" t="s">
        <v>864</v>
      </c>
      <c r="H208" s="142" t="s">
        <v>192</v>
      </c>
      <c r="I208" s="139" t="s">
        <v>856</v>
      </c>
      <c r="J208" s="143" t="s">
        <v>890</v>
      </c>
      <c r="K208" s="84">
        <v>43175</v>
      </c>
      <c r="L208" s="84">
        <v>43185</v>
      </c>
      <c r="M208" s="85">
        <v>7</v>
      </c>
      <c r="N208" s="86">
        <v>3747</v>
      </c>
      <c r="O208" s="82">
        <f t="shared" si="32"/>
        <v>530</v>
      </c>
      <c r="P208" s="69">
        <f t="shared" si="33"/>
        <v>840</v>
      </c>
      <c r="Q208" s="83">
        <f t="shared" si="34"/>
        <v>1370</v>
      </c>
      <c r="R208" s="26" t="str">
        <f t="shared" si="35"/>
        <v/>
      </c>
    </row>
    <row r="209" spans="2:18" s="27" customFormat="1" ht="36" x14ac:dyDescent="0.3">
      <c r="B209" s="139" t="s">
        <v>160</v>
      </c>
      <c r="C209" s="25" t="s">
        <v>9</v>
      </c>
      <c r="D209" s="141" t="str">
        <f t="shared" si="30"/>
        <v>Beit Berl College</v>
      </c>
      <c r="E209" s="141" t="str">
        <f t="shared" si="31"/>
        <v>Israel</v>
      </c>
      <c r="F209" s="139" t="s">
        <v>894</v>
      </c>
      <c r="G209" s="139" t="s">
        <v>616</v>
      </c>
      <c r="H209" s="142" t="s">
        <v>192</v>
      </c>
      <c r="I209" s="139" t="s">
        <v>856</v>
      </c>
      <c r="J209" s="143" t="s">
        <v>890</v>
      </c>
      <c r="K209" s="84">
        <v>43175</v>
      </c>
      <c r="L209" s="84">
        <v>43185</v>
      </c>
      <c r="M209" s="85">
        <v>7</v>
      </c>
      <c r="N209" s="86">
        <v>3747</v>
      </c>
      <c r="O209" s="82">
        <f t="shared" si="32"/>
        <v>530</v>
      </c>
      <c r="P209" s="69">
        <f t="shared" si="33"/>
        <v>840</v>
      </c>
      <c r="Q209" s="83">
        <f t="shared" si="34"/>
        <v>1370</v>
      </c>
      <c r="R209" s="26" t="str">
        <f t="shared" si="35"/>
        <v/>
      </c>
    </row>
    <row r="210" spans="2:18" s="27" customFormat="1" ht="36" x14ac:dyDescent="0.3">
      <c r="B210" s="139" t="s">
        <v>160</v>
      </c>
      <c r="C210" s="25" t="s">
        <v>9</v>
      </c>
      <c r="D210" s="141" t="str">
        <f t="shared" si="30"/>
        <v>Beit Berl College</v>
      </c>
      <c r="E210" s="141" t="str">
        <f t="shared" si="31"/>
        <v>Israel</v>
      </c>
      <c r="F210" s="139" t="s">
        <v>895</v>
      </c>
      <c r="G210" s="139" t="s">
        <v>608</v>
      </c>
      <c r="H210" s="142" t="s">
        <v>192</v>
      </c>
      <c r="I210" s="139" t="s">
        <v>856</v>
      </c>
      <c r="J210" s="143" t="s">
        <v>890</v>
      </c>
      <c r="K210" s="84">
        <v>43175</v>
      </c>
      <c r="L210" s="84">
        <v>43185</v>
      </c>
      <c r="M210" s="85">
        <v>7</v>
      </c>
      <c r="N210" s="86">
        <v>3747</v>
      </c>
      <c r="O210" s="82">
        <f t="shared" si="32"/>
        <v>530</v>
      </c>
      <c r="P210" s="69">
        <f t="shared" si="33"/>
        <v>840</v>
      </c>
      <c r="Q210" s="83">
        <f t="shared" si="34"/>
        <v>1370</v>
      </c>
      <c r="R210" s="26" t="str">
        <f t="shared" si="35"/>
        <v/>
      </c>
    </row>
    <row r="211" spans="2:18" s="27" customFormat="1" ht="36" x14ac:dyDescent="0.3">
      <c r="B211" s="139" t="s">
        <v>160</v>
      </c>
      <c r="C211" s="25" t="s">
        <v>9</v>
      </c>
      <c r="D211" s="141" t="str">
        <f t="shared" si="30"/>
        <v>Beit Berl College</v>
      </c>
      <c r="E211" s="141" t="str">
        <f t="shared" si="31"/>
        <v>Israel</v>
      </c>
      <c r="F211" s="139" t="s">
        <v>896</v>
      </c>
      <c r="G211" s="139" t="s">
        <v>897</v>
      </c>
      <c r="H211" s="142" t="s">
        <v>192</v>
      </c>
      <c r="I211" s="139" t="s">
        <v>856</v>
      </c>
      <c r="J211" s="143" t="s">
        <v>890</v>
      </c>
      <c r="K211" s="84">
        <v>43174</v>
      </c>
      <c r="L211" s="84">
        <v>43181</v>
      </c>
      <c r="M211" s="85">
        <v>5</v>
      </c>
      <c r="N211" s="86">
        <v>3747</v>
      </c>
      <c r="O211" s="82">
        <f t="shared" si="32"/>
        <v>530</v>
      </c>
      <c r="P211" s="69">
        <f t="shared" si="33"/>
        <v>600</v>
      </c>
      <c r="Q211" s="83">
        <f t="shared" si="34"/>
        <v>1130</v>
      </c>
      <c r="R211" s="26" t="str">
        <f t="shared" si="35"/>
        <v/>
      </c>
    </row>
    <row r="212" spans="2:18" s="27" customFormat="1" ht="36" x14ac:dyDescent="0.3">
      <c r="B212" s="139" t="s">
        <v>160</v>
      </c>
      <c r="C212" s="25" t="s">
        <v>9</v>
      </c>
      <c r="D212" s="141" t="str">
        <f t="shared" si="30"/>
        <v>Beit Berl College</v>
      </c>
      <c r="E212" s="141" t="str">
        <f t="shared" si="31"/>
        <v>Israel</v>
      </c>
      <c r="F212" s="139" t="s">
        <v>898</v>
      </c>
      <c r="G212" s="139" t="s">
        <v>899</v>
      </c>
      <c r="H212" s="142" t="s">
        <v>192</v>
      </c>
      <c r="I212" s="139" t="s">
        <v>856</v>
      </c>
      <c r="J212" s="143" t="s">
        <v>890</v>
      </c>
      <c r="K212" s="84">
        <v>43174</v>
      </c>
      <c r="L212" s="84">
        <v>43185</v>
      </c>
      <c r="M212" s="85">
        <v>7</v>
      </c>
      <c r="N212" s="86">
        <v>3747</v>
      </c>
      <c r="O212" s="82">
        <f t="shared" si="32"/>
        <v>530</v>
      </c>
      <c r="P212" s="69">
        <f t="shared" si="33"/>
        <v>840</v>
      </c>
      <c r="Q212" s="83">
        <f t="shared" si="34"/>
        <v>1370</v>
      </c>
      <c r="R212" s="26" t="str">
        <f t="shared" si="35"/>
        <v/>
      </c>
    </row>
    <row r="213" spans="2:18" s="27" customFormat="1" ht="36" x14ac:dyDescent="0.3">
      <c r="B213" s="139" t="s">
        <v>160</v>
      </c>
      <c r="C213" s="25" t="s">
        <v>9</v>
      </c>
      <c r="D213" s="141" t="str">
        <f t="shared" ref="D213:D243" si="48">IFERROR(IF(VLOOKUP(C213,PartnerN°Ref,2,FALSE)=0,"",VLOOKUP(C213,PartnerN°Ref,2,FALSE)),"")</f>
        <v>Beit Berl College</v>
      </c>
      <c r="E213" s="141" t="str">
        <f t="shared" ref="E213:E243" si="49">IFERROR(IF(VLOOKUP(C213,PartnerN°Ref,3,FALSE)=0,"",VLOOKUP(C213,PartnerN°Ref,3,FALSE)),"")</f>
        <v>Israel</v>
      </c>
      <c r="F213" s="139" t="s">
        <v>1654</v>
      </c>
      <c r="G213" s="139" t="s">
        <v>608</v>
      </c>
      <c r="H213" s="142" t="s">
        <v>192</v>
      </c>
      <c r="I213" s="139" t="s">
        <v>856</v>
      </c>
      <c r="J213" s="139" t="s">
        <v>1655</v>
      </c>
      <c r="K213" s="75">
        <v>43310</v>
      </c>
      <c r="L213" s="75">
        <v>43311</v>
      </c>
      <c r="M213" s="85">
        <v>2</v>
      </c>
      <c r="N213" s="86">
        <v>45</v>
      </c>
      <c r="O213" s="82">
        <f t="shared" ref="O213:O243" si="50">IF(R213="Error",0,IF(AND(N213&gt;99,N213&lt;500),180,0)+IF(AND(N213&gt;499,N213&lt;2000),275,0)+IF(AND(N213&gt;1999,N213&lt;3000),360,0)+IF(AND(N213&gt;2999,N213&lt;4000),530,0)+IF(AND(N213&gt;3999,N213&lt;8000),820,0)+IF(N213&gt;7999,1100,0))</f>
        <v>0</v>
      </c>
      <c r="P213" s="69">
        <f t="shared" ref="P213:P243" si="51">IF(R213="Error",0,IF(M213&gt;((L213-K213)+1),IF(AND(H213="Staff",((L213-K213)+1)&gt;0,((L213-K213)+1)&lt;15),(120*((L213-K213)+1)),IF(AND(H213="Staff",((L213-K213)+1)&gt;14,((L213-K213)+1)&lt;61),(1680+((((L213-K213)+1)-14)*70)),IF(AND(H213="Staff",((L213-K213)+1)&gt;60,((L213-K213)+1)&lt;91),(4900+((((L213-K213)+1)-60)*50)),IF(AND(H213="Staff",((L213-K213)+1)&gt;90),6400,IF(AND(H213="Student",((L213-K213)+1)&gt;0,((L213-K213)+1)&lt;15),(55*((L213-K213)+1)),IF(AND(H213="Student",((L213-K213)+1)&gt;14,((L213-K213)+1)&lt;91),(770+((((L213-K213)+1)-14)*40)),IF(AND(H213="Student",((L213-K213)+1)&gt;90),3810,0))))))),IF(AND(H213="Staff",M213&gt;0,M213&lt;15),(120*M213),IF(AND(H213="Staff",M213&gt;14,M213&lt;61),(1680+((M213-14)*70)),IF(AND(H213="Staff",M213&gt;60,M213&lt;91),(4900+((M213-60)*50)),IF(AND(H213="Staff",M213&gt;90),6400,IF(AND(H213="Student",M213&gt;0,M213&lt;15),(55*M213),IF(AND(H213="Student",M213&gt;14,M213&lt;91),(770+((M213-14)*40)),IF(AND(H213="Student",M213&gt;90),3810,0)))))))))</f>
        <v>240</v>
      </c>
      <c r="Q213" s="83">
        <f t="shared" ref="Q213:Q243" si="52">O213+P213</f>
        <v>240</v>
      </c>
      <c r="R213" s="26" t="str">
        <f t="shared" ref="R213:R243" si="53">IF(OR(COUNTBLANK(B213:N213)&gt;0,COUNTIF(WorkPackage,B213)=0,COUNTIF(PartnerN°,C213)=0,COUNTIF(CountryALL,E213)=0,COUNTIF(Category2,H213)=0,(L213-K213)&lt;0,ISNUMBER(M213)=FALSE,IF(ISNUMBER(M213)=TRUE,M213=INT(M213*1)/1=FALSE),ISNUMBER(N213)=FALSE,IF(ISNUMBER(N213)=TRUE,N213=INT(N213*1)/1=FALSE)),"Error","")</f>
        <v/>
      </c>
    </row>
    <row r="214" spans="2:18" s="27" customFormat="1" ht="36" x14ac:dyDescent="0.3">
      <c r="B214" s="139" t="s">
        <v>160</v>
      </c>
      <c r="C214" s="25" t="s">
        <v>9</v>
      </c>
      <c r="D214" s="141" t="str">
        <f t="shared" si="48"/>
        <v>Beit Berl College</v>
      </c>
      <c r="E214" s="141" t="str">
        <f t="shared" si="49"/>
        <v>Israel</v>
      </c>
      <c r="F214" s="139" t="s">
        <v>1656</v>
      </c>
      <c r="G214" s="139" t="s">
        <v>707</v>
      </c>
      <c r="H214" s="142" t="s">
        <v>192</v>
      </c>
      <c r="I214" s="139" t="s">
        <v>856</v>
      </c>
      <c r="J214" s="139" t="s">
        <v>1655</v>
      </c>
      <c r="K214" s="75">
        <v>43311</v>
      </c>
      <c r="L214" s="75">
        <v>43311</v>
      </c>
      <c r="M214" s="85">
        <v>1</v>
      </c>
      <c r="N214" s="86">
        <v>45</v>
      </c>
      <c r="O214" s="82">
        <f t="shared" si="50"/>
        <v>0</v>
      </c>
      <c r="P214" s="69">
        <f t="shared" si="51"/>
        <v>120</v>
      </c>
      <c r="Q214" s="83">
        <f t="shared" si="52"/>
        <v>120</v>
      </c>
      <c r="R214" s="26" t="str">
        <f t="shared" si="53"/>
        <v/>
      </c>
    </row>
    <row r="215" spans="2:18" s="27" customFormat="1" ht="36" x14ac:dyDescent="0.3">
      <c r="B215" s="139" t="s">
        <v>160</v>
      </c>
      <c r="C215" s="25" t="s">
        <v>9</v>
      </c>
      <c r="D215" s="141" t="str">
        <f t="shared" si="48"/>
        <v>Beit Berl College</v>
      </c>
      <c r="E215" s="141" t="str">
        <f t="shared" si="49"/>
        <v>Israel</v>
      </c>
      <c r="F215" s="139" t="s">
        <v>1657</v>
      </c>
      <c r="G215" s="139" t="s">
        <v>1658</v>
      </c>
      <c r="H215" s="142" t="s">
        <v>192</v>
      </c>
      <c r="I215" s="139" t="s">
        <v>856</v>
      </c>
      <c r="J215" s="139" t="s">
        <v>1655</v>
      </c>
      <c r="K215" s="75">
        <v>43310</v>
      </c>
      <c r="L215" s="75">
        <v>43311</v>
      </c>
      <c r="M215" s="85">
        <v>2</v>
      </c>
      <c r="N215" s="86">
        <v>45</v>
      </c>
      <c r="O215" s="82">
        <f t="shared" si="50"/>
        <v>0</v>
      </c>
      <c r="P215" s="69">
        <f t="shared" si="51"/>
        <v>240</v>
      </c>
      <c r="Q215" s="83">
        <f t="shared" si="52"/>
        <v>240</v>
      </c>
      <c r="R215" s="26" t="str">
        <f t="shared" si="53"/>
        <v/>
      </c>
    </row>
    <row r="216" spans="2:18" s="27" customFormat="1" ht="36" x14ac:dyDescent="0.3">
      <c r="B216" s="139" t="s">
        <v>160</v>
      </c>
      <c r="C216" s="25" t="s">
        <v>9</v>
      </c>
      <c r="D216" s="141" t="str">
        <f t="shared" si="48"/>
        <v>Beit Berl College</v>
      </c>
      <c r="E216" s="141" t="str">
        <f t="shared" si="49"/>
        <v>Israel</v>
      </c>
      <c r="F216" s="139" t="s">
        <v>1659</v>
      </c>
      <c r="G216" s="139" t="s">
        <v>628</v>
      </c>
      <c r="H216" s="142" t="s">
        <v>192</v>
      </c>
      <c r="I216" s="139" t="s">
        <v>856</v>
      </c>
      <c r="J216" s="139" t="s">
        <v>1655</v>
      </c>
      <c r="K216" s="75">
        <v>43310</v>
      </c>
      <c r="L216" s="75">
        <v>43311</v>
      </c>
      <c r="M216" s="85">
        <v>2</v>
      </c>
      <c r="N216" s="86">
        <v>45</v>
      </c>
      <c r="O216" s="82">
        <f t="shared" si="50"/>
        <v>0</v>
      </c>
      <c r="P216" s="69">
        <f t="shared" si="51"/>
        <v>240</v>
      </c>
      <c r="Q216" s="83">
        <f t="shared" si="52"/>
        <v>240</v>
      </c>
      <c r="R216" s="26" t="str">
        <f t="shared" si="53"/>
        <v/>
      </c>
    </row>
    <row r="217" spans="2:18" s="27" customFormat="1" ht="36" x14ac:dyDescent="0.3">
      <c r="B217" s="139" t="s">
        <v>160</v>
      </c>
      <c r="C217" s="25" t="s">
        <v>9</v>
      </c>
      <c r="D217" s="141" t="str">
        <f t="shared" si="48"/>
        <v>Beit Berl College</v>
      </c>
      <c r="E217" s="141" t="str">
        <f t="shared" si="49"/>
        <v>Israel</v>
      </c>
      <c r="F217" s="139" t="s">
        <v>1660</v>
      </c>
      <c r="G217" s="139" t="s">
        <v>694</v>
      </c>
      <c r="H217" s="142" t="s">
        <v>192</v>
      </c>
      <c r="I217" s="139" t="s">
        <v>856</v>
      </c>
      <c r="J217" s="139" t="s">
        <v>1661</v>
      </c>
      <c r="K217" s="75">
        <v>43419</v>
      </c>
      <c r="L217" s="75">
        <v>43419</v>
      </c>
      <c r="M217" s="85">
        <v>1</v>
      </c>
      <c r="N217" s="86">
        <v>104</v>
      </c>
      <c r="O217" s="82">
        <f t="shared" si="50"/>
        <v>180</v>
      </c>
      <c r="P217" s="69">
        <f t="shared" si="51"/>
        <v>120</v>
      </c>
      <c r="Q217" s="83">
        <f t="shared" si="52"/>
        <v>300</v>
      </c>
      <c r="R217" s="26" t="str">
        <f t="shared" si="53"/>
        <v/>
      </c>
    </row>
    <row r="218" spans="2:18" s="27" customFormat="1" ht="36" x14ac:dyDescent="0.3">
      <c r="B218" s="139" t="s">
        <v>160</v>
      </c>
      <c r="C218" s="25" t="s">
        <v>9</v>
      </c>
      <c r="D218" s="141" t="str">
        <f t="shared" si="48"/>
        <v>Beit Berl College</v>
      </c>
      <c r="E218" s="141" t="str">
        <f t="shared" si="49"/>
        <v>Israel</v>
      </c>
      <c r="F218" s="139" t="s">
        <v>1662</v>
      </c>
      <c r="G218" s="139" t="s">
        <v>628</v>
      </c>
      <c r="H218" s="142" t="s">
        <v>192</v>
      </c>
      <c r="I218" s="139" t="s">
        <v>856</v>
      </c>
      <c r="J218" s="139" t="s">
        <v>1661</v>
      </c>
      <c r="K218" s="75">
        <v>43417</v>
      </c>
      <c r="L218" s="75">
        <v>43420</v>
      </c>
      <c r="M218" s="85">
        <v>4</v>
      </c>
      <c r="N218" s="86">
        <v>104</v>
      </c>
      <c r="O218" s="82">
        <f t="shared" si="50"/>
        <v>180</v>
      </c>
      <c r="P218" s="69">
        <f t="shared" si="51"/>
        <v>480</v>
      </c>
      <c r="Q218" s="83">
        <f t="shared" si="52"/>
        <v>660</v>
      </c>
      <c r="R218" s="26" t="str">
        <f t="shared" si="53"/>
        <v/>
      </c>
    </row>
    <row r="219" spans="2:18" s="27" customFormat="1" x14ac:dyDescent="0.3">
      <c r="B219" s="139" t="s">
        <v>160</v>
      </c>
      <c r="C219" s="25" t="s">
        <v>9</v>
      </c>
      <c r="D219" s="141" t="str">
        <f t="shared" si="48"/>
        <v>Beit Berl College</v>
      </c>
      <c r="E219" s="141" t="str">
        <f t="shared" si="49"/>
        <v>Israel</v>
      </c>
      <c r="F219" s="139" t="s">
        <v>1663</v>
      </c>
      <c r="G219" s="139" t="s">
        <v>892</v>
      </c>
      <c r="H219" s="142" t="s">
        <v>192</v>
      </c>
      <c r="I219" s="139" t="s">
        <v>856</v>
      </c>
      <c r="J219" s="139" t="s">
        <v>1661</v>
      </c>
      <c r="K219" s="75">
        <v>43416</v>
      </c>
      <c r="L219" s="75">
        <v>43416</v>
      </c>
      <c r="M219" s="85">
        <v>1</v>
      </c>
      <c r="N219" s="86">
        <v>104</v>
      </c>
      <c r="O219" s="82">
        <f t="shared" si="50"/>
        <v>180</v>
      </c>
      <c r="P219" s="69">
        <f t="shared" si="51"/>
        <v>120</v>
      </c>
      <c r="Q219" s="83">
        <f t="shared" si="52"/>
        <v>300</v>
      </c>
      <c r="R219" s="26" t="str">
        <f t="shared" si="53"/>
        <v/>
      </c>
    </row>
    <row r="220" spans="2:18" s="27" customFormat="1" ht="36" x14ac:dyDescent="0.3">
      <c r="B220" s="139" t="s">
        <v>160</v>
      </c>
      <c r="C220" s="25" t="s">
        <v>9</v>
      </c>
      <c r="D220" s="141" t="str">
        <f t="shared" si="48"/>
        <v>Beit Berl College</v>
      </c>
      <c r="E220" s="141" t="str">
        <f t="shared" si="49"/>
        <v>Israel</v>
      </c>
      <c r="F220" s="139" t="s">
        <v>1664</v>
      </c>
      <c r="G220" s="139" t="s">
        <v>616</v>
      </c>
      <c r="H220" s="142" t="s">
        <v>192</v>
      </c>
      <c r="I220" s="139" t="s">
        <v>856</v>
      </c>
      <c r="J220" s="139" t="s">
        <v>1661</v>
      </c>
      <c r="K220" s="75">
        <v>43416</v>
      </c>
      <c r="L220" s="75">
        <v>43420</v>
      </c>
      <c r="M220" s="85">
        <v>5</v>
      </c>
      <c r="N220" s="86">
        <v>104</v>
      </c>
      <c r="O220" s="82">
        <f t="shared" si="50"/>
        <v>180</v>
      </c>
      <c r="P220" s="69">
        <f t="shared" si="51"/>
        <v>600</v>
      </c>
      <c r="Q220" s="83">
        <f t="shared" si="52"/>
        <v>780</v>
      </c>
      <c r="R220" s="26" t="str">
        <f t="shared" si="53"/>
        <v/>
      </c>
    </row>
    <row r="221" spans="2:18" s="27" customFormat="1" ht="36" x14ac:dyDescent="0.3">
      <c r="B221" s="139" t="s">
        <v>160</v>
      </c>
      <c r="C221" s="25" t="s">
        <v>9</v>
      </c>
      <c r="D221" s="141" t="str">
        <f t="shared" si="48"/>
        <v>Beit Berl College</v>
      </c>
      <c r="E221" s="141" t="str">
        <f t="shared" si="49"/>
        <v>Israel</v>
      </c>
      <c r="F221" s="139" t="s">
        <v>1665</v>
      </c>
      <c r="G221" s="139" t="s">
        <v>608</v>
      </c>
      <c r="H221" s="142" t="s">
        <v>192</v>
      </c>
      <c r="I221" s="139" t="s">
        <v>856</v>
      </c>
      <c r="J221" s="139" t="s">
        <v>1661</v>
      </c>
      <c r="K221" s="75">
        <v>43416</v>
      </c>
      <c r="L221" s="75">
        <v>43420</v>
      </c>
      <c r="M221" s="85">
        <v>4</v>
      </c>
      <c r="N221" s="86">
        <v>104</v>
      </c>
      <c r="O221" s="82">
        <f t="shared" si="50"/>
        <v>180</v>
      </c>
      <c r="P221" s="69">
        <f t="shared" si="51"/>
        <v>480</v>
      </c>
      <c r="Q221" s="83">
        <f t="shared" si="52"/>
        <v>660</v>
      </c>
      <c r="R221" s="26" t="str">
        <f t="shared" si="53"/>
        <v/>
      </c>
    </row>
    <row r="222" spans="2:18" s="27" customFormat="1" ht="36" x14ac:dyDescent="0.3">
      <c r="B222" s="139" t="s">
        <v>160</v>
      </c>
      <c r="C222" s="25" t="s">
        <v>9</v>
      </c>
      <c r="D222" s="141" t="str">
        <f t="shared" si="48"/>
        <v>Beit Berl College</v>
      </c>
      <c r="E222" s="141" t="str">
        <f t="shared" si="49"/>
        <v>Israel</v>
      </c>
      <c r="F222" s="139" t="s">
        <v>1666</v>
      </c>
      <c r="G222" s="139" t="s">
        <v>608</v>
      </c>
      <c r="H222" s="142" t="s">
        <v>192</v>
      </c>
      <c r="I222" s="139" t="s">
        <v>856</v>
      </c>
      <c r="J222" s="139" t="s">
        <v>1667</v>
      </c>
      <c r="K222" s="75">
        <v>43518</v>
      </c>
      <c r="L222" s="75">
        <v>43526</v>
      </c>
      <c r="M222" s="85">
        <v>7</v>
      </c>
      <c r="N222" s="86">
        <v>2530</v>
      </c>
      <c r="O222" s="82">
        <f t="shared" si="50"/>
        <v>360</v>
      </c>
      <c r="P222" s="69">
        <f t="shared" si="51"/>
        <v>840</v>
      </c>
      <c r="Q222" s="83">
        <f t="shared" si="52"/>
        <v>1200</v>
      </c>
      <c r="R222" s="26" t="str">
        <f t="shared" si="53"/>
        <v/>
      </c>
    </row>
    <row r="223" spans="2:18" s="27" customFormat="1" ht="36" x14ac:dyDescent="0.3">
      <c r="B223" s="139" t="s">
        <v>160</v>
      </c>
      <c r="C223" s="25" t="s">
        <v>9</v>
      </c>
      <c r="D223" s="141" t="str">
        <f t="shared" si="48"/>
        <v>Beit Berl College</v>
      </c>
      <c r="E223" s="141" t="str">
        <f t="shared" si="49"/>
        <v>Israel</v>
      </c>
      <c r="F223" s="139" t="s">
        <v>1668</v>
      </c>
      <c r="G223" s="139" t="s">
        <v>892</v>
      </c>
      <c r="H223" s="142" t="s">
        <v>192</v>
      </c>
      <c r="I223" s="139" t="s">
        <v>856</v>
      </c>
      <c r="J223" s="139" t="s">
        <v>1667</v>
      </c>
      <c r="K223" s="75">
        <v>43518</v>
      </c>
      <c r="L223" s="75">
        <v>43526</v>
      </c>
      <c r="M223" s="85">
        <v>7</v>
      </c>
      <c r="N223" s="86">
        <v>2530</v>
      </c>
      <c r="O223" s="82">
        <f t="shared" si="50"/>
        <v>360</v>
      </c>
      <c r="P223" s="69">
        <f t="shared" si="51"/>
        <v>840</v>
      </c>
      <c r="Q223" s="83">
        <f t="shared" si="52"/>
        <v>1200</v>
      </c>
      <c r="R223" s="26" t="str">
        <f t="shared" si="53"/>
        <v/>
      </c>
    </row>
    <row r="224" spans="2:18" s="27" customFormat="1" ht="36" x14ac:dyDescent="0.3">
      <c r="B224" s="139" t="s">
        <v>160</v>
      </c>
      <c r="C224" s="25" t="s">
        <v>9</v>
      </c>
      <c r="D224" s="141" t="str">
        <f t="shared" si="48"/>
        <v>Beit Berl College</v>
      </c>
      <c r="E224" s="141" t="str">
        <f t="shared" si="49"/>
        <v>Israel</v>
      </c>
      <c r="F224" s="139" t="s">
        <v>1669</v>
      </c>
      <c r="G224" s="139" t="s">
        <v>628</v>
      </c>
      <c r="H224" s="142" t="s">
        <v>192</v>
      </c>
      <c r="I224" s="139" t="s">
        <v>856</v>
      </c>
      <c r="J224" s="139" t="s">
        <v>1667</v>
      </c>
      <c r="K224" s="75">
        <v>43518</v>
      </c>
      <c r="L224" s="75">
        <v>43526</v>
      </c>
      <c r="M224" s="85">
        <v>7</v>
      </c>
      <c r="N224" s="86">
        <v>2530</v>
      </c>
      <c r="O224" s="82">
        <f t="shared" si="50"/>
        <v>360</v>
      </c>
      <c r="P224" s="69">
        <f t="shared" si="51"/>
        <v>840</v>
      </c>
      <c r="Q224" s="83">
        <f t="shared" si="52"/>
        <v>1200</v>
      </c>
      <c r="R224" s="26" t="str">
        <f t="shared" si="53"/>
        <v/>
      </c>
    </row>
    <row r="225" spans="2:18" s="27" customFormat="1" ht="36" x14ac:dyDescent="0.3">
      <c r="B225" s="139" t="s">
        <v>160</v>
      </c>
      <c r="C225" s="25" t="s">
        <v>9</v>
      </c>
      <c r="D225" s="141" t="str">
        <f t="shared" si="48"/>
        <v>Beit Berl College</v>
      </c>
      <c r="E225" s="141" t="str">
        <f t="shared" si="49"/>
        <v>Israel</v>
      </c>
      <c r="F225" s="139" t="s">
        <v>1670</v>
      </c>
      <c r="G225" s="139" t="s">
        <v>634</v>
      </c>
      <c r="H225" s="142" t="s">
        <v>192</v>
      </c>
      <c r="I225" s="139" t="s">
        <v>856</v>
      </c>
      <c r="J225" s="139" t="s">
        <v>1667</v>
      </c>
      <c r="K225" s="75">
        <v>43518</v>
      </c>
      <c r="L225" s="75">
        <v>43526</v>
      </c>
      <c r="M225" s="85">
        <v>7</v>
      </c>
      <c r="N225" s="86">
        <v>2530</v>
      </c>
      <c r="O225" s="82">
        <f t="shared" si="50"/>
        <v>360</v>
      </c>
      <c r="P225" s="69">
        <f t="shared" si="51"/>
        <v>840</v>
      </c>
      <c r="Q225" s="83">
        <f t="shared" si="52"/>
        <v>1200</v>
      </c>
      <c r="R225" s="26" t="str">
        <f t="shared" si="53"/>
        <v/>
      </c>
    </row>
    <row r="226" spans="2:18" s="27" customFormat="1" ht="36" x14ac:dyDescent="0.3">
      <c r="B226" s="139" t="s">
        <v>160</v>
      </c>
      <c r="C226" s="25" t="s">
        <v>9</v>
      </c>
      <c r="D226" s="141" t="str">
        <f t="shared" si="48"/>
        <v>Beit Berl College</v>
      </c>
      <c r="E226" s="141" t="str">
        <f t="shared" si="49"/>
        <v>Israel</v>
      </c>
      <c r="F226" s="139" t="s">
        <v>1671</v>
      </c>
      <c r="G226" s="139" t="s">
        <v>694</v>
      </c>
      <c r="H226" s="142" t="s">
        <v>192</v>
      </c>
      <c r="I226" s="139" t="s">
        <v>856</v>
      </c>
      <c r="J226" s="139" t="s">
        <v>1667</v>
      </c>
      <c r="K226" s="75">
        <v>43520</v>
      </c>
      <c r="L226" s="75">
        <v>43526</v>
      </c>
      <c r="M226" s="85">
        <v>7</v>
      </c>
      <c r="N226" s="86">
        <v>2530</v>
      </c>
      <c r="O226" s="82">
        <f t="shared" si="50"/>
        <v>360</v>
      </c>
      <c r="P226" s="69">
        <f t="shared" si="51"/>
        <v>840</v>
      </c>
      <c r="Q226" s="83">
        <f t="shared" si="52"/>
        <v>1200</v>
      </c>
      <c r="R226" s="26" t="str">
        <f t="shared" si="53"/>
        <v/>
      </c>
    </row>
    <row r="227" spans="2:18" s="27" customFormat="1" ht="36" x14ac:dyDescent="0.3">
      <c r="B227" s="139" t="s">
        <v>160</v>
      </c>
      <c r="C227" s="25" t="s">
        <v>9</v>
      </c>
      <c r="D227" s="141" t="str">
        <f t="shared" si="48"/>
        <v>Beit Berl College</v>
      </c>
      <c r="E227" s="141" t="str">
        <f t="shared" si="49"/>
        <v>Israel</v>
      </c>
      <c r="F227" s="139" t="s">
        <v>1672</v>
      </c>
      <c r="G227" s="139" t="s">
        <v>1673</v>
      </c>
      <c r="H227" s="142" t="s">
        <v>192</v>
      </c>
      <c r="I227" s="139" t="s">
        <v>856</v>
      </c>
      <c r="J227" s="139" t="s">
        <v>1667</v>
      </c>
      <c r="K227" s="75">
        <v>43518</v>
      </c>
      <c r="L227" s="75">
        <v>43526</v>
      </c>
      <c r="M227" s="85">
        <v>7</v>
      </c>
      <c r="N227" s="86">
        <v>2530</v>
      </c>
      <c r="O227" s="82">
        <f t="shared" si="50"/>
        <v>360</v>
      </c>
      <c r="P227" s="69">
        <f t="shared" si="51"/>
        <v>840</v>
      </c>
      <c r="Q227" s="83">
        <f t="shared" si="52"/>
        <v>1200</v>
      </c>
      <c r="R227" s="26" t="str">
        <f t="shared" si="53"/>
        <v/>
      </c>
    </row>
    <row r="228" spans="2:18" s="27" customFormat="1" ht="36" x14ac:dyDescent="0.3">
      <c r="B228" s="139" t="s">
        <v>160</v>
      </c>
      <c r="C228" s="25" t="s">
        <v>9</v>
      </c>
      <c r="D228" s="141" t="str">
        <f t="shared" si="48"/>
        <v>Beit Berl College</v>
      </c>
      <c r="E228" s="141" t="str">
        <f t="shared" si="49"/>
        <v>Israel</v>
      </c>
      <c r="F228" s="139" t="s">
        <v>1674</v>
      </c>
      <c r="G228" s="139" t="s">
        <v>616</v>
      </c>
      <c r="H228" s="142" t="s">
        <v>192</v>
      </c>
      <c r="I228" s="139" t="s">
        <v>856</v>
      </c>
      <c r="J228" s="139" t="s">
        <v>1667</v>
      </c>
      <c r="K228" s="75">
        <v>43518</v>
      </c>
      <c r="L228" s="75">
        <v>43526</v>
      </c>
      <c r="M228" s="85">
        <v>7</v>
      </c>
      <c r="N228" s="86">
        <v>2530</v>
      </c>
      <c r="O228" s="82">
        <f t="shared" si="50"/>
        <v>360</v>
      </c>
      <c r="P228" s="69">
        <f t="shared" si="51"/>
        <v>840</v>
      </c>
      <c r="Q228" s="83">
        <f t="shared" si="52"/>
        <v>1200</v>
      </c>
      <c r="R228" s="26" t="str">
        <f t="shared" si="53"/>
        <v/>
      </c>
    </row>
    <row r="229" spans="2:18" s="27" customFormat="1" ht="36" x14ac:dyDescent="0.3">
      <c r="B229" s="139" t="s">
        <v>160</v>
      </c>
      <c r="C229" s="25" t="s">
        <v>9</v>
      </c>
      <c r="D229" s="141" t="str">
        <f t="shared" si="48"/>
        <v>Beit Berl College</v>
      </c>
      <c r="E229" s="141" t="str">
        <f t="shared" si="49"/>
        <v>Israel</v>
      </c>
      <c r="F229" s="139" t="s">
        <v>1675</v>
      </c>
      <c r="G229" s="139" t="s">
        <v>1658</v>
      </c>
      <c r="H229" s="142" t="s">
        <v>192</v>
      </c>
      <c r="I229" s="139" t="s">
        <v>856</v>
      </c>
      <c r="J229" s="139" t="s">
        <v>1667</v>
      </c>
      <c r="K229" s="75">
        <v>43518</v>
      </c>
      <c r="L229" s="75">
        <v>43526</v>
      </c>
      <c r="M229" s="85">
        <v>7</v>
      </c>
      <c r="N229" s="86">
        <v>2530</v>
      </c>
      <c r="O229" s="82">
        <f t="shared" si="50"/>
        <v>360</v>
      </c>
      <c r="P229" s="69">
        <f t="shared" si="51"/>
        <v>840</v>
      </c>
      <c r="Q229" s="83">
        <f t="shared" si="52"/>
        <v>1200</v>
      </c>
      <c r="R229" s="26" t="str">
        <f t="shared" si="53"/>
        <v/>
      </c>
    </row>
    <row r="230" spans="2:18" s="27" customFormat="1" ht="36" x14ac:dyDescent="0.3">
      <c r="B230" s="139" t="s">
        <v>211</v>
      </c>
      <c r="C230" s="25" t="s">
        <v>9</v>
      </c>
      <c r="D230" s="141" t="str">
        <f t="shared" si="48"/>
        <v>Beit Berl College</v>
      </c>
      <c r="E230" s="141" t="str">
        <f t="shared" si="49"/>
        <v>Israel</v>
      </c>
      <c r="F230" s="139" t="s">
        <v>1676</v>
      </c>
      <c r="G230" s="139" t="s">
        <v>634</v>
      </c>
      <c r="H230" s="142" t="s">
        <v>192</v>
      </c>
      <c r="I230" s="139" t="s">
        <v>856</v>
      </c>
      <c r="J230" s="143" t="s">
        <v>878</v>
      </c>
      <c r="K230" s="75">
        <v>43566</v>
      </c>
      <c r="L230" s="75">
        <v>43566</v>
      </c>
      <c r="M230" s="85">
        <v>1</v>
      </c>
      <c r="N230" s="86">
        <v>104</v>
      </c>
      <c r="O230" s="82">
        <f t="shared" si="50"/>
        <v>180</v>
      </c>
      <c r="P230" s="69">
        <f t="shared" si="51"/>
        <v>120</v>
      </c>
      <c r="Q230" s="83">
        <f t="shared" si="52"/>
        <v>300</v>
      </c>
      <c r="R230" s="26" t="str">
        <f t="shared" si="53"/>
        <v/>
      </c>
    </row>
    <row r="231" spans="2:18" s="27" customFormat="1" ht="36" x14ac:dyDescent="0.3">
      <c r="B231" s="139" t="s">
        <v>211</v>
      </c>
      <c r="C231" s="25" t="s">
        <v>9</v>
      </c>
      <c r="D231" s="141" t="str">
        <f t="shared" si="48"/>
        <v>Beit Berl College</v>
      </c>
      <c r="E231" s="141" t="str">
        <f t="shared" si="49"/>
        <v>Israel</v>
      </c>
      <c r="F231" s="139" t="s">
        <v>1677</v>
      </c>
      <c r="G231" s="139" t="s">
        <v>1658</v>
      </c>
      <c r="H231" s="142" t="s">
        <v>192</v>
      </c>
      <c r="I231" s="139" t="s">
        <v>856</v>
      </c>
      <c r="J231" s="143" t="s">
        <v>878</v>
      </c>
      <c r="K231" s="75">
        <v>43566</v>
      </c>
      <c r="L231" s="75">
        <v>43566</v>
      </c>
      <c r="M231" s="85">
        <v>1</v>
      </c>
      <c r="N231" s="86">
        <v>104</v>
      </c>
      <c r="O231" s="82">
        <f t="shared" si="50"/>
        <v>180</v>
      </c>
      <c r="P231" s="69">
        <f t="shared" si="51"/>
        <v>120</v>
      </c>
      <c r="Q231" s="83">
        <f t="shared" si="52"/>
        <v>300</v>
      </c>
      <c r="R231" s="26" t="str">
        <f t="shared" si="53"/>
        <v/>
      </c>
    </row>
    <row r="232" spans="2:18" s="27" customFormat="1" x14ac:dyDescent="0.3">
      <c r="B232" s="139" t="s">
        <v>211</v>
      </c>
      <c r="C232" s="25" t="s">
        <v>9</v>
      </c>
      <c r="D232" s="141" t="str">
        <f t="shared" si="48"/>
        <v>Beit Berl College</v>
      </c>
      <c r="E232" s="141" t="str">
        <f t="shared" si="49"/>
        <v>Israel</v>
      </c>
      <c r="F232" s="139" t="s">
        <v>1678</v>
      </c>
      <c r="G232" s="139" t="s">
        <v>892</v>
      </c>
      <c r="H232" s="142" t="s">
        <v>192</v>
      </c>
      <c r="I232" s="139" t="s">
        <v>856</v>
      </c>
      <c r="J232" s="143" t="s">
        <v>878</v>
      </c>
      <c r="K232" s="75">
        <v>43566</v>
      </c>
      <c r="L232" s="75">
        <v>43566</v>
      </c>
      <c r="M232" s="85">
        <v>1</v>
      </c>
      <c r="N232" s="86">
        <v>104</v>
      </c>
      <c r="O232" s="82">
        <f t="shared" si="50"/>
        <v>180</v>
      </c>
      <c r="P232" s="69">
        <f t="shared" si="51"/>
        <v>120</v>
      </c>
      <c r="Q232" s="83">
        <f t="shared" si="52"/>
        <v>300</v>
      </c>
      <c r="R232" s="26" t="str">
        <f t="shared" si="53"/>
        <v/>
      </c>
    </row>
    <row r="233" spans="2:18" s="27" customFormat="1" ht="36" x14ac:dyDescent="0.3">
      <c r="B233" s="139" t="s">
        <v>211</v>
      </c>
      <c r="C233" s="25" t="s">
        <v>9</v>
      </c>
      <c r="D233" s="141" t="str">
        <f t="shared" si="48"/>
        <v>Beit Berl College</v>
      </c>
      <c r="E233" s="141" t="str">
        <f t="shared" si="49"/>
        <v>Israel</v>
      </c>
      <c r="F233" s="139" t="s">
        <v>1679</v>
      </c>
      <c r="G233" s="139" t="s">
        <v>616</v>
      </c>
      <c r="H233" s="142" t="s">
        <v>192</v>
      </c>
      <c r="I233" s="139" t="s">
        <v>856</v>
      </c>
      <c r="J233" s="143" t="s">
        <v>878</v>
      </c>
      <c r="K233" s="75">
        <v>43566</v>
      </c>
      <c r="L233" s="75">
        <v>43566</v>
      </c>
      <c r="M233" s="85">
        <v>1</v>
      </c>
      <c r="N233" s="86">
        <v>104</v>
      </c>
      <c r="O233" s="82">
        <f t="shared" si="50"/>
        <v>180</v>
      </c>
      <c r="P233" s="69">
        <f t="shared" si="51"/>
        <v>120</v>
      </c>
      <c r="Q233" s="83">
        <f t="shared" si="52"/>
        <v>300</v>
      </c>
      <c r="R233" s="26" t="str">
        <f t="shared" si="53"/>
        <v/>
      </c>
    </row>
    <row r="234" spans="2:18" s="27" customFormat="1" ht="36" x14ac:dyDescent="0.3">
      <c r="B234" s="139" t="s">
        <v>211</v>
      </c>
      <c r="C234" s="25" t="s">
        <v>9</v>
      </c>
      <c r="D234" s="141" t="str">
        <f t="shared" si="48"/>
        <v>Beit Berl College</v>
      </c>
      <c r="E234" s="141" t="str">
        <f t="shared" si="49"/>
        <v>Israel</v>
      </c>
      <c r="F234" s="139" t="s">
        <v>1680</v>
      </c>
      <c r="G234" s="139" t="s">
        <v>1673</v>
      </c>
      <c r="H234" s="142" t="s">
        <v>192</v>
      </c>
      <c r="I234" s="139" t="s">
        <v>856</v>
      </c>
      <c r="J234" s="143" t="s">
        <v>878</v>
      </c>
      <c r="K234" s="75">
        <v>43566</v>
      </c>
      <c r="L234" s="75">
        <v>43566</v>
      </c>
      <c r="M234" s="85">
        <v>1</v>
      </c>
      <c r="N234" s="86">
        <v>104</v>
      </c>
      <c r="O234" s="82">
        <f t="shared" si="50"/>
        <v>180</v>
      </c>
      <c r="P234" s="69">
        <f t="shared" si="51"/>
        <v>120</v>
      </c>
      <c r="Q234" s="83">
        <f t="shared" si="52"/>
        <v>300</v>
      </c>
      <c r="R234" s="26" t="str">
        <f t="shared" si="53"/>
        <v/>
      </c>
    </row>
    <row r="235" spans="2:18" s="27" customFormat="1" ht="36" x14ac:dyDescent="0.3">
      <c r="B235" s="139" t="s">
        <v>211</v>
      </c>
      <c r="C235" s="25" t="s">
        <v>9</v>
      </c>
      <c r="D235" s="141" t="str">
        <f t="shared" si="48"/>
        <v>Beit Berl College</v>
      </c>
      <c r="E235" s="141" t="str">
        <f t="shared" si="49"/>
        <v>Israel</v>
      </c>
      <c r="F235" s="139" t="s">
        <v>1681</v>
      </c>
      <c r="G235" s="139" t="s">
        <v>628</v>
      </c>
      <c r="H235" s="142" t="s">
        <v>192</v>
      </c>
      <c r="I235" s="139" t="s">
        <v>856</v>
      </c>
      <c r="J235" s="143" t="s">
        <v>878</v>
      </c>
      <c r="K235" s="75">
        <v>43566</v>
      </c>
      <c r="L235" s="75">
        <v>43566</v>
      </c>
      <c r="M235" s="85">
        <v>1</v>
      </c>
      <c r="N235" s="86">
        <v>104</v>
      </c>
      <c r="O235" s="82">
        <f t="shared" si="50"/>
        <v>180</v>
      </c>
      <c r="P235" s="69">
        <f t="shared" si="51"/>
        <v>120</v>
      </c>
      <c r="Q235" s="83">
        <f t="shared" si="52"/>
        <v>300</v>
      </c>
      <c r="R235" s="26" t="str">
        <f t="shared" si="53"/>
        <v/>
      </c>
    </row>
    <row r="236" spans="2:18" s="27" customFormat="1" ht="36" x14ac:dyDescent="0.3">
      <c r="B236" s="139" t="s">
        <v>211</v>
      </c>
      <c r="C236" s="25" t="s">
        <v>9</v>
      </c>
      <c r="D236" s="141" t="str">
        <f t="shared" si="48"/>
        <v>Beit Berl College</v>
      </c>
      <c r="E236" s="141" t="str">
        <f t="shared" si="49"/>
        <v>Israel</v>
      </c>
      <c r="F236" s="139" t="s">
        <v>1682</v>
      </c>
      <c r="G236" s="139" t="s">
        <v>608</v>
      </c>
      <c r="H236" s="142" t="s">
        <v>192</v>
      </c>
      <c r="I236" s="139" t="s">
        <v>856</v>
      </c>
      <c r="J236" s="143" t="s">
        <v>878</v>
      </c>
      <c r="K236" s="75">
        <v>43566</v>
      </c>
      <c r="L236" s="75">
        <v>43566</v>
      </c>
      <c r="M236" s="85">
        <v>1</v>
      </c>
      <c r="N236" s="86">
        <v>104</v>
      </c>
      <c r="O236" s="82">
        <f t="shared" si="50"/>
        <v>180</v>
      </c>
      <c r="P236" s="69">
        <f t="shared" si="51"/>
        <v>120</v>
      </c>
      <c r="Q236" s="83">
        <f t="shared" si="52"/>
        <v>300</v>
      </c>
      <c r="R236" s="26" t="str">
        <f t="shared" si="53"/>
        <v/>
      </c>
    </row>
    <row r="237" spans="2:18" s="27" customFormat="1" ht="36" x14ac:dyDescent="0.3">
      <c r="B237" s="139" t="s">
        <v>211</v>
      </c>
      <c r="C237" s="25" t="s">
        <v>9</v>
      </c>
      <c r="D237" s="141" t="str">
        <f t="shared" si="48"/>
        <v>Beit Berl College</v>
      </c>
      <c r="E237" s="141" t="str">
        <f t="shared" si="49"/>
        <v>Israel</v>
      </c>
      <c r="F237" s="139" t="s">
        <v>1683</v>
      </c>
      <c r="G237" s="139" t="s">
        <v>616</v>
      </c>
      <c r="H237" s="142" t="s">
        <v>192</v>
      </c>
      <c r="I237" s="139" t="s">
        <v>856</v>
      </c>
      <c r="J237" s="143" t="s">
        <v>857</v>
      </c>
      <c r="K237" s="75">
        <v>43724</v>
      </c>
      <c r="L237" s="75">
        <v>43727</v>
      </c>
      <c r="M237" s="85">
        <v>3</v>
      </c>
      <c r="N237" s="86">
        <v>17</v>
      </c>
      <c r="O237" s="82">
        <f t="shared" si="50"/>
        <v>0</v>
      </c>
      <c r="P237" s="69">
        <f t="shared" si="51"/>
        <v>360</v>
      </c>
      <c r="Q237" s="83">
        <f t="shared" si="52"/>
        <v>360</v>
      </c>
      <c r="R237" s="26" t="str">
        <f t="shared" si="53"/>
        <v/>
      </c>
    </row>
    <row r="238" spans="2:18" s="27" customFormat="1" ht="36" x14ac:dyDescent="0.3">
      <c r="B238" s="139" t="s">
        <v>211</v>
      </c>
      <c r="C238" s="25" t="s">
        <v>9</v>
      </c>
      <c r="D238" s="141" t="str">
        <f t="shared" si="48"/>
        <v>Beit Berl College</v>
      </c>
      <c r="E238" s="141" t="str">
        <f t="shared" si="49"/>
        <v>Israel</v>
      </c>
      <c r="F238" s="139" t="s">
        <v>1684</v>
      </c>
      <c r="G238" s="139" t="s">
        <v>634</v>
      </c>
      <c r="H238" s="142" t="s">
        <v>192</v>
      </c>
      <c r="I238" s="139" t="s">
        <v>856</v>
      </c>
      <c r="J238" s="139" t="s">
        <v>857</v>
      </c>
      <c r="K238" s="75">
        <v>43724</v>
      </c>
      <c r="L238" s="75">
        <v>43727</v>
      </c>
      <c r="M238" s="85">
        <v>2</v>
      </c>
      <c r="N238" s="86">
        <v>17</v>
      </c>
      <c r="O238" s="82">
        <f t="shared" si="50"/>
        <v>0</v>
      </c>
      <c r="P238" s="69">
        <f t="shared" si="51"/>
        <v>240</v>
      </c>
      <c r="Q238" s="83">
        <f t="shared" si="52"/>
        <v>240</v>
      </c>
      <c r="R238" s="26" t="str">
        <f t="shared" si="53"/>
        <v/>
      </c>
    </row>
    <row r="239" spans="2:18" s="27" customFormat="1" ht="36" x14ac:dyDescent="0.3">
      <c r="B239" s="139" t="s">
        <v>211</v>
      </c>
      <c r="C239" s="25" t="s">
        <v>9</v>
      </c>
      <c r="D239" s="141" t="str">
        <f t="shared" si="48"/>
        <v>Beit Berl College</v>
      </c>
      <c r="E239" s="141" t="str">
        <f t="shared" si="49"/>
        <v>Israel</v>
      </c>
      <c r="F239" s="139" t="s">
        <v>1685</v>
      </c>
      <c r="G239" s="139" t="s">
        <v>628</v>
      </c>
      <c r="H239" s="142" t="s">
        <v>192</v>
      </c>
      <c r="I239" s="139" t="s">
        <v>856</v>
      </c>
      <c r="J239" s="139" t="s">
        <v>857</v>
      </c>
      <c r="K239" s="75">
        <v>43724</v>
      </c>
      <c r="L239" s="75">
        <v>43727</v>
      </c>
      <c r="M239" s="85">
        <v>3</v>
      </c>
      <c r="N239" s="86">
        <v>17</v>
      </c>
      <c r="O239" s="82">
        <f t="shared" si="50"/>
        <v>0</v>
      </c>
      <c r="P239" s="69">
        <f t="shared" si="51"/>
        <v>360</v>
      </c>
      <c r="Q239" s="83">
        <f t="shared" si="52"/>
        <v>360</v>
      </c>
      <c r="R239" s="26" t="str">
        <f t="shared" si="53"/>
        <v/>
      </c>
    </row>
    <row r="240" spans="2:18" s="27" customFormat="1" x14ac:dyDescent="0.3">
      <c r="B240" s="139" t="s">
        <v>211</v>
      </c>
      <c r="C240" s="25" t="s">
        <v>9</v>
      </c>
      <c r="D240" s="141" t="str">
        <f t="shared" si="48"/>
        <v>Beit Berl College</v>
      </c>
      <c r="E240" s="141" t="str">
        <f t="shared" si="49"/>
        <v>Israel</v>
      </c>
      <c r="F240" s="139" t="s">
        <v>1686</v>
      </c>
      <c r="G240" s="139" t="s">
        <v>892</v>
      </c>
      <c r="H240" s="142" t="s">
        <v>192</v>
      </c>
      <c r="I240" s="139" t="s">
        <v>856</v>
      </c>
      <c r="J240" s="139" t="s">
        <v>857</v>
      </c>
      <c r="K240" s="75">
        <v>43724</v>
      </c>
      <c r="L240" s="75">
        <v>43727</v>
      </c>
      <c r="M240" s="85">
        <v>2</v>
      </c>
      <c r="N240" s="86">
        <v>17</v>
      </c>
      <c r="O240" s="82">
        <f t="shared" si="50"/>
        <v>0</v>
      </c>
      <c r="P240" s="69">
        <f t="shared" si="51"/>
        <v>240</v>
      </c>
      <c r="Q240" s="83">
        <f t="shared" si="52"/>
        <v>240</v>
      </c>
      <c r="R240" s="26" t="str">
        <f t="shared" si="53"/>
        <v/>
      </c>
    </row>
    <row r="241" spans="2:18" s="27" customFormat="1" ht="36" x14ac:dyDescent="0.3">
      <c r="B241" s="139" t="s">
        <v>211</v>
      </c>
      <c r="C241" s="25" t="s">
        <v>9</v>
      </c>
      <c r="D241" s="141" t="str">
        <f t="shared" si="48"/>
        <v>Beit Berl College</v>
      </c>
      <c r="E241" s="141" t="str">
        <f t="shared" si="49"/>
        <v>Israel</v>
      </c>
      <c r="F241" s="139" t="s">
        <v>1687</v>
      </c>
      <c r="G241" s="139" t="s">
        <v>1673</v>
      </c>
      <c r="H241" s="142" t="s">
        <v>192</v>
      </c>
      <c r="I241" s="139" t="s">
        <v>856</v>
      </c>
      <c r="J241" s="139" t="s">
        <v>857</v>
      </c>
      <c r="K241" s="75">
        <v>43724</v>
      </c>
      <c r="L241" s="75">
        <v>43727</v>
      </c>
      <c r="M241" s="85">
        <v>2</v>
      </c>
      <c r="N241" s="86">
        <v>17</v>
      </c>
      <c r="O241" s="82">
        <f t="shared" si="50"/>
        <v>0</v>
      </c>
      <c r="P241" s="69">
        <f t="shared" si="51"/>
        <v>240</v>
      </c>
      <c r="Q241" s="83">
        <f t="shared" si="52"/>
        <v>240</v>
      </c>
      <c r="R241" s="26" t="str">
        <f t="shared" si="53"/>
        <v/>
      </c>
    </row>
    <row r="242" spans="2:18" s="27" customFormat="1" ht="36" x14ac:dyDescent="0.3">
      <c r="B242" s="139" t="s">
        <v>211</v>
      </c>
      <c r="C242" s="25" t="s">
        <v>9</v>
      </c>
      <c r="D242" s="141" t="str">
        <f t="shared" si="48"/>
        <v>Beit Berl College</v>
      </c>
      <c r="E242" s="141" t="str">
        <f t="shared" si="49"/>
        <v>Israel</v>
      </c>
      <c r="F242" s="139" t="s">
        <v>1688</v>
      </c>
      <c r="G242" s="139" t="s">
        <v>864</v>
      </c>
      <c r="H242" s="142" t="s">
        <v>192</v>
      </c>
      <c r="I242" s="139" t="s">
        <v>856</v>
      </c>
      <c r="J242" s="139" t="s">
        <v>857</v>
      </c>
      <c r="K242" s="75">
        <v>43724</v>
      </c>
      <c r="L242" s="75">
        <v>43724</v>
      </c>
      <c r="M242" s="85">
        <v>1</v>
      </c>
      <c r="N242" s="86">
        <v>17</v>
      </c>
      <c r="O242" s="82">
        <f t="shared" si="50"/>
        <v>0</v>
      </c>
      <c r="P242" s="69">
        <f t="shared" si="51"/>
        <v>120</v>
      </c>
      <c r="Q242" s="83">
        <f t="shared" si="52"/>
        <v>120</v>
      </c>
      <c r="R242" s="26" t="str">
        <f t="shared" si="53"/>
        <v/>
      </c>
    </row>
    <row r="243" spans="2:18" s="27" customFormat="1" ht="36" x14ac:dyDescent="0.3">
      <c r="B243" s="139" t="s">
        <v>211</v>
      </c>
      <c r="C243" s="25" t="s">
        <v>9</v>
      </c>
      <c r="D243" s="141" t="str">
        <f t="shared" si="48"/>
        <v>Beit Berl College</v>
      </c>
      <c r="E243" s="141" t="str">
        <f t="shared" si="49"/>
        <v>Israel</v>
      </c>
      <c r="F243" s="139" t="s">
        <v>1689</v>
      </c>
      <c r="G243" s="139" t="s">
        <v>608</v>
      </c>
      <c r="H243" s="142" t="s">
        <v>192</v>
      </c>
      <c r="I243" s="139" t="s">
        <v>856</v>
      </c>
      <c r="J243" s="139" t="s">
        <v>857</v>
      </c>
      <c r="K243" s="75">
        <v>43724</v>
      </c>
      <c r="L243" s="75">
        <v>43727</v>
      </c>
      <c r="M243" s="85">
        <v>2</v>
      </c>
      <c r="N243" s="86">
        <v>17</v>
      </c>
      <c r="O243" s="82">
        <f t="shared" si="50"/>
        <v>0</v>
      </c>
      <c r="P243" s="69">
        <f t="shared" si="51"/>
        <v>240</v>
      </c>
      <c r="Q243" s="83">
        <f t="shared" si="52"/>
        <v>240</v>
      </c>
      <c r="R243" s="26" t="str">
        <f t="shared" si="53"/>
        <v/>
      </c>
    </row>
    <row r="244" spans="2:18" s="27" customFormat="1" x14ac:dyDescent="0.3">
      <c r="B244" s="139" t="s">
        <v>162</v>
      </c>
      <c r="C244" s="25" t="s">
        <v>10</v>
      </c>
      <c r="D244" s="141" t="str">
        <f t="shared" si="30"/>
        <v>Kaye Academic College of Education</v>
      </c>
      <c r="E244" s="141" t="str">
        <f t="shared" si="31"/>
        <v>Israel</v>
      </c>
      <c r="F244" s="139" t="s">
        <v>939</v>
      </c>
      <c r="G244" s="139" t="s">
        <v>940</v>
      </c>
      <c r="H244" s="142" t="s">
        <v>192</v>
      </c>
      <c r="I244" s="139" t="s">
        <v>941</v>
      </c>
      <c r="J244" s="139" t="s">
        <v>942</v>
      </c>
      <c r="K244" s="75">
        <v>42701</v>
      </c>
      <c r="L244" s="75">
        <v>42703</v>
      </c>
      <c r="M244" s="85">
        <v>3</v>
      </c>
      <c r="N244" s="86">
        <v>92</v>
      </c>
      <c r="O244" s="82">
        <f t="shared" si="32"/>
        <v>0</v>
      </c>
      <c r="P244" s="69">
        <f t="shared" si="33"/>
        <v>360</v>
      </c>
      <c r="Q244" s="83">
        <f t="shared" si="34"/>
        <v>360</v>
      </c>
      <c r="R244" s="26" t="str">
        <f t="shared" si="35"/>
        <v/>
      </c>
    </row>
    <row r="245" spans="2:18" s="27" customFormat="1" x14ac:dyDescent="0.3">
      <c r="B245" s="139" t="s">
        <v>160</v>
      </c>
      <c r="C245" s="25" t="s">
        <v>10</v>
      </c>
      <c r="D245" s="141" t="str">
        <f t="shared" si="30"/>
        <v>Kaye Academic College of Education</v>
      </c>
      <c r="E245" s="141" t="str">
        <f t="shared" si="31"/>
        <v>Israel</v>
      </c>
      <c r="F245" s="139" t="s">
        <v>943</v>
      </c>
      <c r="G245" s="139" t="s">
        <v>944</v>
      </c>
      <c r="H245" s="142" t="s">
        <v>192</v>
      </c>
      <c r="I245" s="139" t="s">
        <v>941</v>
      </c>
      <c r="J245" s="143" t="s">
        <v>942</v>
      </c>
      <c r="K245" s="84">
        <v>42701</v>
      </c>
      <c r="L245" s="84">
        <v>42703</v>
      </c>
      <c r="M245" s="85">
        <v>3</v>
      </c>
      <c r="N245" s="86">
        <v>92</v>
      </c>
      <c r="O245" s="82">
        <f t="shared" si="32"/>
        <v>0</v>
      </c>
      <c r="P245" s="69">
        <f t="shared" si="33"/>
        <v>360</v>
      </c>
      <c r="Q245" s="83">
        <f t="shared" si="34"/>
        <v>360</v>
      </c>
      <c r="R245" s="26" t="str">
        <f t="shared" si="35"/>
        <v/>
      </c>
    </row>
    <row r="246" spans="2:18" s="27" customFormat="1" x14ac:dyDescent="0.3">
      <c r="B246" s="139" t="s">
        <v>161</v>
      </c>
      <c r="C246" s="25" t="s">
        <v>10</v>
      </c>
      <c r="D246" s="141" t="str">
        <f t="shared" si="30"/>
        <v>Kaye Academic College of Education</v>
      </c>
      <c r="E246" s="141" t="str">
        <f t="shared" si="31"/>
        <v>Israel</v>
      </c>
      <c r="F246" s="139" t="s">
        <v>945</v>
      </c>
      <c r="G246" s="139" t="s">
        <v>940</v>
      </c>
      <c r="H246" s="142" t="s">
        <v>192</v>
      </c>
      <c r="I246" s="139" t="s">
        <v>941</v>
      </c>
      <c r="J246" s="143" t="s">
        <v>946</v>
      </c>
      <c r="K246" s="84">
        <v>42799</v>
      </c>
      <c r="L246" s="84">
        <v>42803</v>
      </c>
      <c r="M246" s="85">
        <v>5</v>
      </c>
      <c r="N246" s="86">
        <v>1611</v>
      </c>
      <c r="O246" s="82">
        <f t="shared" si="32"/>
        <v>275</v>
      </c>
      <c r="P246" s="69">
        <f t="shared" si="33"/>
        <v>600</v>
      </c>
      <c r="Q246" s="83">
        <f t="shared" si="34"/>
        <v>875</v>
      </c>
      <c r="R246" s="26" t="str">
        <f t="shared" si="35"/>
        <v/>
      </c>
    </row>
    <row r="247" spans="2:18" s="27" customFormat="1" x14ac:dyDescent="0.3">
      <c r="B247" s="139" t="s">
        <v>161</v>
      </c>
      <c r="C247" s="25" t="s">
        <v>10</v>
      </c>
      <c r="D247" s="141" t="str">
        <f t="shared" si="30"/>
        <v>Kaye Academic College of Education</v>
      </c>
      <c r="E247" s="141" t="str">
        <f t="shared" si="31"/>
        <v>Israel</v>
      </c>
      <c r="F247" s="139" t="s">
        <v>947</v>
      </c>
      <c r="G247" s="139" t="s">
        <v>948</v>
      </c>
      <c r="H247" s="142" t="s">
        <v>192</v>
      </c>
      <c r="I247" s="139" t="s">
        <v>941</v>
      </c>
      <c r="J247" s="139" t="s">
        <v>946</v>
      </c>
      <c r="K247" s="75">
        <v>42799</v>
      </c>
      <c r="L247" s="75">
        <v>42803</v>
      </c>
      <c r="M247" s="85">
        <v>5</v>
      </c>
      <c r="N247" s="86">
        <v>1611</v>
      </c>
      <c r="O247" s="82">
        <f t="shared" si="32"/>
        <v>275</v>
      </c>
      <c r="P247" s="69">
        <f t="shared" si="33"/>
        <v>600</v>
      </c>
      <c r="Q247" s="83">
        <f t="shared" si="34"/>
        <v>875</v>
      </c>
      <c r="R247" s="26" t="str">
        <f t="shared" si="35"/>
        <v/>
      </c>
    </row>
    <row r="248" spans="2:18" s="27" customFormat="1" x14ac:dyDescent="0.3">
      <c r="B248" s="139" t="s">
        <v>160</v>
      </c>
      <c r="C248" s="25" t="s">
        <v>10</v>
      </c>
      <c r="D248" s="141" t="str">
        <f t="shared" si="30"/>
        <v>Kaye Academic College of Education</v>
      </c>
      <c r="E248" s="141" t="str">
        <f t="shared" si="31"/>
        <v>Israel</v>
      </c>
      <c r="F248" s="139" t="s">
        <v>949</v>
      </c>
      <c r="G248" s="139" t="s">
        <v>944</v>
      </c>
      <c r="H248" s="142" t="s">
        <v>192</v>
      </c>
      <c r="I248" s="139" t="s">
        <v>941</v>
      </c>
      <c r="J248" s="139" t="s">
        <v>946</v>
      </c>
      <c r="K248" s="75">
        <v>42799</v>
      </c>
      <c r="L248" s="75">
        <v>42803</v>
      </c>
      <c r="M248" s="85">
        <v>5</v>
      </c>
      <c r="N248" s="86">
        <v>1611</v>
      </c>
      <c r="O248" s="82">
        <f t="shared" si="32"/>
        <v>275</v>
      </c>
      <c r="P248" s="69">
        <f t="shared" si="33"/>
        <v>600</v>
      </c>
      <c r="Q248" s="83">
        <f t="shared" si="34"/>
        <v>875</v>
      </c>
      <c r="R248" s="26" t="str">
        <f t="shared" si="35"/>
        <v/>
      </c>
    </row>
    <row r="249" spans="2:18" s="27" customFormat="1" x14ac:dyDescent="0.3">
      <c r="B249" s="139" t="s">
        <v>161</v>
      </c>
      <c r="C249" s="25" t="s">
        <v>10</v>
      </c>
      <c r="D249" s="141" t="str">
        <f t="shared" si="30"/>
        <v>Kaye Academic College of Education</v>
      </c>
      <c r="E249" s="141" t="str">
        <f t="shared" si="31"/>
        <v>Israel</v>
      </c>
      <c r="F249" s="139" t="s">
        <v>950</v>
      </c>
      <c r="G249" s="139" t="s">
        <v>948</v>
      </c>
      <c r="H249" s="142" t="s">
        <v>192</v>
      </c>
      <c r="I249" s="139" t="s">
        <v>941</v>
      </c>
      <c r="J249" s="143" t="s">
        <v>951</v>
      </c>
      <c r="K249" s="84">
        <v>42890</v>
      </c>
      <c r="L249" s="84">
        <v>42896</v>
      </c>
      <c r="M249" s="85">
        <v>7</v>
      </c>
      <c r="N249" s="86">
        <v>3114</v>
      </c>
      <c r="O249" s="82">
        <f t="shared" si="32"/>
        <v>530</v>
      </c>
      <c r="P249" s="69">
        <f t="shared" si="33"/>
        <v>840</v>
      </c>
      <c r="Q249" s="83">
        <f t="shared" si="34"/>
        <v>1370</v>
      </c>
      <c r="R249" s="26" t="str">
        <f t="shared" si="35"/>
        <v/>
      </c>
    </row>
    <row r="250" spans="2:18" s="27" customFormat="1" x14ac:dyDescent="0.3">
      <c r="B250" s="139" t="s">
        <v>161</v>
      </c>
      <c r="C250" s="25" t="s">
        <v>10</v>
      </c>
      <c r="D250" s="141" t="str">
        <f t="shared" si="30"/>
        <v>Kaye Academic College of Education</v>
      </c>
      <c r="E250" s="141" t="str">
        <f t="shared" si="31"/>
        <v>Israel</v>
      </c>
      <c r="F250" s="139" t="s">
        <v>952</v>
      </c>
      <c r="G250" s="139" t="s">
        <v>944</v>
      </c>
      <c r="H250" s="142" t="s">
        <v>192</v>
      </c>
      <c r="I250" s="139" t="s">
        <v>941</v>
      </c>
      <c r="J250" s="143" t="s">
        <v>951</v>
      </c>
      <c r="K250" s="84">
        <v>42890</v>
      </c>
      <c r="L250" s="84">
        <v>42896</v>
      </c>
      <c r="M250" s="85">
        <v>7</v>
      </c>
      <c r="N250" s="86">
        <v>3114</v>
      </c>
      <c r="O250" s="82">
        <f t="shared" si="32"/>
        <v>530</v>
      </c>
      <c r="P250" s="69">
        <f t="shared" si="33"/>
        <v>840</v>
      </c>
      <c r="Q250" s="83">
        <f t="shared" si="34"/>
        <v>1370</v>
      </c>
      <c r="R250" s="26" t="str">
        <f t="shared" si="35"/>
        <v/>
      </c>
    </row>
    <row r="251" spans="2:18" s="27" customFormat="1" x14ac:dyDescent="0.3">
      <c r="B251" s="139" t="s">
        <v>160</v>
      </c>
      <c r="C251" s="25" t="s">
        <v>10</v>
      </c>
      <c r="D251" s="141" t="str">
        <f t="shared" si="30"/>
        <v>Kaye Academic College of Education</v>
      </c>
      <c r="E251" s="141" t="str">
        <f t="shared" si="31"/>
        <v>Israel</v>
      </c>
      <c r="F251" s="139" t="s">
        <v>953</v>
      </c>
      <c r="G251" s="139" t="s">
        <v>954</v>
      </c>
      <c r="H251" s="142" t="s">
        <v>193</v>
      </c>
      <c r="I251" s="139" t="s">
        <v>941</v>
      </c>
      <c r="J251" s="143" t="s">
        <v>951</v>
      </c>
      <c r="K251" s="84">
        <v>42890</v>
      </c>
      <c r="L251" s="84">
        <v>42896</v>
      </c>
      <c r="M251" s="85">
        <v>7</v>
      </c>
      <c r="N251" s="86">
        <v>3114</v>
      </c>
      <c r="O251" s="82">
        <f t="shared" si="32"/>
        <v>530</v>
      </c>
      <c r="P251" s="69">
        <f t="shared" si="33"/>
        <v>385</v>
      </c>
      <c r="Q251" s="83">
        <f t="shared" si="34"/>
        <v>915</v>
      </c>
      <c r="R251" s="26" t="str">
        <f t="shared" si="35"/>
        <v/>
      </c>
    </row>
    <row r="252" spans="2:18" s="27" customFormat="1" x14ac:dyDescent="0.3">
      <c r="B252" s="139" t="s">
        <v>160</v>
      </c>
      <c r="C252" s="25" t="s">
        <v>10</v>
      </c>
      <c r="D252" s="141" t="str">
        <f t="shared" si="30"/>
        <v>Kaye Academic College of Education</v>
      </c>
      <c r="E252" s="141" t="str">
        <f t="shared" si="31"/>
        <v>Israel</v>
      </c>
      <c r="F252" s="139" t="s">
        <v>955</v>
      </c>
      <c r="G252" s="139" t="s">
        <v>956</v>
      </c>
      <c r="H252" s="142" t="s">
        <v>193</v>
      </c>
      <c r="I252" s="139" t="s">
        <v>941</v>
      </c>
      <c r="J252" s="143" t="s">
        <v>951</v>
      </c>
      <c r="K252" s="84">
        <v>42890</v>
      </c>
      <c r="L252" s="84">
        <v>42896</v>
      </c>
      <c r="M252" s="85">
        <v>7</v>
      </c>
      <c r="N252" s="86">
        <v>3114</v>
      </c>
      <c r="O252" s="82">
        <f t="shared" si="32"/>
        <v>530</v>
      </c>
      <c r="P252" s="69">
        <f t="shared" si="33"/>
        <v>385</v>
      </c>
      <c r="Q252" s="83">
        <f t="shared" si="34"/>
        <v>915</v>
      </c>
      <c r="R252" s="26" t="str">
        <f t="shared" si="35"/>
        <v/>
      </c>
    </row>
    <row r="253" spans="2:18" s="27" customFormat="1" x14ac:dyDescent="0.3">
      <c r="B253" s="139" t="s">
        <v>160</v>
      </c>
      <c r="C253" s="25" t="s">
        <v>10</v>
      </c>
      <c r="D253" s="141" t="str">
        <f t="shared" si="30"/>
        <v>Kaye Academic College of Education</v>
      </c>
      <c r="E253" s="141" t="str">
        <f t="shared" si="31"/>
        <v>Israel</v>
      </c>
      <c r="F253" s="139" t="s">
        <v>957</v>
      </c>
      <c r="G253" s="139" t="s">
        <v>958</v>
      </c>
      <c r="H253" s="142" t="s">
        <v>193</v>
      </c>
      <c r="I253" s="139" t="s">
        <v>941</v>
      </c>
      <c r="J253" s="143" t="s">
        <v>951</v>
      </c>
      <c r="K253" s="84">
        <v>42890</v>
      </c>
      <c r="L253" s="84">
        <v>42896</v>
      </c>
      <c r="M253" s="85">
        <v>7</v>
      </c>
      <c r="N253" s="86">
        <v>3114</v>
      </c>
      <c r="O253" s="82">
        <f t="shared" si="32"/>
        <v>530</v>
      </c>
      <c r="P253" s="69">
        <f t="shared" si="33"/>
        <v>385</v>
      </c>
      <c r="Q253" s="83">
        <f t="shared" si="34"/>
        <v>915</v>
      </c>
      <c r="R253" s="26" t="str">
        <f t="shared" si="35"/>
        <v/>
      </c>
    </row>
    <row r="254" spans="2:18" s="27" customFormat="1" x14ac:dyDescent="0.3">
      <c r="B254" s="139" t="s">
        <v>160</v>
      </c>
      <c r="C254" s="25" t="s">
        <v>10</v>
      </c>
      <c r="D254" s="141" t="str">
        <f t="shared" si="30"/>
        <v>Kaye Academic College of Education</v>
      </c>
      <c r="E254" s="141" t="str">
        <f t="shared" si="31"/>
        <v>Israel</v>
      </c>
      <c r="F254" s="139" t="s">
        <v>959</v>
      </c>
      <c r="G254" s="139" t="s">
        <v>960</v>
      </c>
      <c r="H254" s="142" t="s">
        <v>192</v>
      </c>
      <c r="I254" s="139" t="s">
        <v>941</v>
      </c>
      <c r="J254" s="143" t="s">
        <v>951</v>
      </c>
      <c r="K254" s="84">
        <v>42890</v>
      </c>
      <c r="L254" s="84">
        <v>42893</v>
      </c>
      <c r="M254" s="85">
        <v>4</v>
      </c>
      <c r="N254" s="86">
        <v>3114</v>
      </c>
      <c r="O254" s="82">
        <f t="shared" si="32"/>
        <v>530</v>
      </c>
      <c r="P254" s="69">
        <f t="shared" si="33"/>
        <v>480</v>
      </c>
      <c r="Q254" s="83">
        <f t="shared" si="34"/>
        <v>1010</v>
      </c>
      <c r="R254" s="26" t="str">
        <f t="shared" si="35"/>
        <v/>
      </c>
    </row>
    <row r="255" spans="2:18" s="27" customFormat="1" x14ac:dyDescent="0.3">
      <c r="B255" s="139" t="s">
        <v>161</v>
      </c>
      <c r="C255" s="25" t="s">
        <v>10</v>
      </c>
      <c r="D255" s="141" t="str">
        <f t="shared" si="30"/>
        <v>Kaye Academic College of Education</v>
      </c>
      <c r="E255" s="141" t="str">
        <f t="shared" si="31"/>
        <v>Israel</v>
      </c>
      <c r="F255" s="139" t="s">
        <v>961</v>
      </c>
      <c r="G255" s="139" t="s">
        <v>962</v>
      </c>
      <c r="H255" s="142" t="s">
        <v>192</v>
      </c>
      <c r="I255" s="139" t="s">
        <v>941</v>
      </c>
      <c r="J255" s="143" t="s">
        <v>951</v>
      </c>
      <c r="K255" s="84">
        <v>42890</v>
      </c>
      <c r="L255" s="84">
        <v>42896</v>
      </c>
      <c r="M255" s="85">
        <v>7</v>
      </c>
      <c r="N255" s="86">
        <v>3114</v>
      </c>
      <c r="O255" s="82">
        <f t="shared" si="32"/>
        <v>530</v>
      </c>
      <c r="P255" s="69">
        <f t="shared" si="33"/>
        <v>840</v>
      </c>
      <c r="Q255" s="83">
        <f t="shared" si="34"/>
        <v>1370</v>
      </c>
      <c r="R255" s="26" t="str">
        <f t="shared" si="35"/>
        <v/>
      </c>
    </row>
    <row r="256" spans="2:18" s="27" customFormat="1" x14ac:dyDescent="0.3">
      <c r="B256" s="139" t="s">
        <v>162</v>
      </c>
      <c r="C256" s="25" t="s">
        <v>10</v>
      </c>
      <c r="D256" s="141" t="str">
        <f t="shared" si="30"/>
        <v>Kaye Academic College of Education</v>
      </c>
      <c r="E256" s="141" t="str">
        <f t="shared" si="31"/>
        <v>Israel</v>
      </c>
      <c r="F256" s="139" t="s">
        <v>963</v>
      </c>
      <c r="G256" s="139" t="s">
        <v>940</v>
      </c>
      <c r="H256" s="142" t="s">
        <v>192</v>
      </c>
      <c r="I256" s="139" t="s">
        <v>941</v>
      </c>
      <c r="J256" s="143" t="s">
        <v>951</v>
      </c>
      <c r="K256" s="84">
        <v>42890</v>
      </c>
      <c r="L256" s="84">
        <v>42896</v>
      </c>
      <c r="M256" s="85">
        <v>7</v>
      </c>
      <c r="N256" s="86">
        <v>3114</v>
      </c>
      <c r="O256" s="82">
        <f t="shared" si="32"/>
        <v>530</v>
      </c>
      <c r="P256" s="69">
        <f t="shared" si="33"/>
        <v>840</v>
      </c>
      <c r="Q256" s="83">
        <f t="shared" si="34"/>
        <v>1370</v>
      </c>
      <c r="R256" s="26" t="str">
        <f t="shared" si="35"/>
        <v/>
      </c>
    </row>
    <row r="257" spans="2:18" s="27" customFormat="1" x14ac:dyDescent="0.3">
      <c r="B257" s="139" t="s">
        <v>161</v>
      </c>
      <c r="C257" s="25" t="s">
        <v>10</v>
      </c>
      <c r="D257" s="141" t="str">
        <f t="shared" si="30"/>
        <v>Kaye Academic College of Education</v>
      </c>
      <c r="E257" s="141" t="str">
        <f t="shared" si="31"/>
        <v>Israel</v>
      </c>
      <c r="F257" s="139" t="s">
        <v>964</v>
      </c>
      <c r="G257" s="139" t="s">
        <v>965</v>
      </c>
      <c r="H257" s="142" t="s">
        <v>192</v>
      </c>
      <c r="I257" s="139" t="s">
        <v>941</v>
      </c>
      <c r="J257" s="143" t="s">
        <v>966</v>
      </c>
      <c r="K257" s="84">
        <v>42942</v>
      </c>
      <c r="L257" s="84">
        <v>42943</v>
      </c>
      <c r="M257" s="85">
        <v>2</v>
      </c>
      <c r="N257" s="86">
        <v>91</v>
      </c>
      <c r="O257" s="82">
        <f t="shared" si="32"/>
        <v>0</v>
      </c>
      <c r="P257" s="69">
        <f t="shared" si="33"/>
        <v>240</v>
      </c>
      <c r="Q257" s="83">
        <f t="shared" si="34"/>
        <v>240</v>
      </c>
      <c r="R257" s="26" t="str">
        <f t="shared" si="35"/>
        <v/>
      </c>
    </row>
    <row r="258" spans="2:18" s="27" customFormat="1" x14ac:dyDescent="0.3">
      <c r="B258" s="139" t="s">
        <v>162</v>
      </c>
      <c r="C258" s="25" t="s">
        <v>10</v>
      </c>
      <c r="D258" s="141" t="str">
        <f t="shared" si="30"/>
        <v>Kaye Academic College of Education</v>
      </c>
      <c r="E258" s="141" t="str">
        <f t="shared" si="31"/>
        <v>Israel</v>
      </c>
      <c r="F258" s="139" t="s">
        <v>967</v>
      </c>
      <c r="G258" s="139" t="s">
        <v>940</v>
      </c>
      <c r="H258" s="142" t="s">
        <v>192</v>
      </c>
      <c r="I258" s="139" t="s">
        <v>941</v>
      </c>
      <c r="J258" s="143" t="s">
        <v>966</v>
      </c>
      <c r="K258" s="84">
        <v>42942</v>
      </c>
      <c r="L258" s="84">
        <v>42943</v>
      </c>
      <c r="M258" s="85">
        <v>2</v>
      </c>
      <c r="N258" s="86">
        <v>91</v>
      </c>
      <c r="O258" s="82">
        <f t="shared" si="32"/>
        <v>0</v>
      </c>
      <c r="P258" s="69">
        <f t="shared" si="33"/>
        <v>240</v>
      </c>
      <c r="Q258" s="83">
        <f t="shared" si="34"/>
        <v>240</v>
      </c>
      <c r="R258" s="26" t="str">
        <f t="shared" si="35"/>
        <v/>
      </c>
    </row>
    <row r="259" spans="2:18" s="27" customFormat="1" x14ac:dyDescent="0.3">
      <c r="B259" s="139" t="s">
        <v>162</v>
      </c>
      <c r="C259" s="25" t="s">
        <v>10</v>
      </c>
      <c r="D259" s="141" t="str">
        <f t="shared" si="30"/>
        <v>Kaye Academic College of Education</v>
      </c>
      <c r="E259" s="141" t="str">
        <f t="shared" si="31"/>
        <v>Israel</v>
      </c>
      <c r="F259" s="139" t="s">
        <v>968</v>
      </c>
      <c r="G259" s="139" t="s">
        <v>940</v>
      </c>
      <c r="H259" s="142" t="s">
        <v>192</v>
      </c>
      <c r="I259" s="139" t="s">
        <v>941</v>
      </c>
      <c r="J259" s="143" t="s">
        <v>969</v>
      </c>
      <c r="K259" s="84">
        <v>43045</v>
      </c>
      <c r="L259" s="84">
        <v>43045</v>
      </c>
      <c r="M259" s="85">
        <v>1</v>
      </c>
      <c r="N259" s="86">
        <v>103</v>
      </c>
      <c r="O259" s="82">
        <f t="shared" si="32"/>
        <v>180</v>
      </c>
      <c r="P259" s="69">
        <f t="shared" si="33"/>
        <v>120</v>
      </c>
      <c r="Q259" s="83">
        <f t="shared" si="34"/>
        <v>300</v>
      </c>
      <c r="R259" s="26" t="str">
        <f t="shared" si="35"/>
        <v/>
      </c>
    </row>
    <row r="260" spans="2:18" s="27" customFormat="1" x14ac:dyDescent="0.3">
      <c r="B260" s="139" t="s">
        <v>162</v>
      </c>
      <c r="C260" s="25" t="s">
        <v>10</v>
      </c>
      <c r="D260" s="141" t="str">
        <f t="shared" si="30"/>
        <v>Kaye Academic College of Education</v>
      </c>
      <c r="E260" s="141" t="str">
        <f t="shared" si="31"/>
        <v>Israel</v>
      </c>
      <c r="F260" s="139" t="s">
        <v>970</v>
      </c>
      <c r="G260" s="139" t="s">
        <v>940</v>
      </c>
      <c r="H260" s="142" t="s">
        <v>192</v>
      </c>
      <c r="I260" s="139" t="s">
        <v>941</v>
      </c>
      <c r="J260" s="143" t="s">
        <v>969</v>
      </c>
      <c r="K260" s="84">
        <v>43046</v>
      </c>
      <c r="L260" s="84">
        <v>43046</v>
      </c>
      <c r="M260" s="85">
        <v>1</v>
      </c>
      <c r="N260" s="86">
        <v>103</v>
      </c>
      <c r="O260" s="82">
        <f t="shared" si="32"/>
        <v>180</v>
      </c>
      <c r="P260" s="69">
        <f t="shared" si="33"/>
        <v>120</v>
      </c>
      <c r="Q260" s="83">
        <f t="shared" si="34"/>
        <v>300</v>
      </c>
      <c r="R260" s="26" t="str">
        <f t="shared" si="35"/>
        <v/>
      </c>
    </row>
    <row r="261" spans="2:18" s="27" customFormat="1" x14ac:dyDescent="0.3">
      <c r="B261" s="139" t="s">
        <v>161</v>
      </c>
      <c r="C261" s="25" t="s">
        <v>10</v>
      </c>
      <c r="D261" s="141" t="str">
        <f t="shared" si="30"/>
        <v>Kaye Academic College of Education</v>
      </c>
      <c r="E261" s="141" t="str">
        <f t="shared" si="31"/>
        <v>Israel</v>
      </c>
      <c r="F261" s="139" t="s">
        <v>971</v>
      </c>
      <c r="G261" s="139" t="s">
        <v>940</v>
      </c>
      <c r="H261" s="142" t="s">
        <v>192</v>
      </c>
      <c r="I261" s="139" t="s">
        <v>941</v>
      </c>
      <c r="J261" s="143" t="s">
        <v>969</v>
      </c>
      <c r="K261" s="84">
        <v>43047</v>
      </c>
      <c r="L261" s="84">
        <v>43049</v>
      </c>
      <c r="M261" s="85">
        <v>1</v>
      </c>
      <c r="N261" s="86">
        <v>103</v>
      </c>
      <c r="O261" s="82">
        <f t="shared" si="32"/>
        <v>180</v>
      </c>
      <c r="P261" s="69">
        <f t="shared" si="33"/>
        <v>120</v>
      </c>
      <c r="Q261" s="83">
        <f t="shared" si="34"/>
        <v>300</v>
      </c>
      <c r="R261" s="26" t="str">
        <f t="shared" si="35"/>
        <v/>
      </c>
    </row>
    <row r="262" spans="2:18" s="27" customFormat="1" x14ac:dyDescent="0.3">
      <c r="B262" s="139" t="s">
        <v>160</v>
      </c>
      <c r="C262" s="25" t="s">
        <v>10</v>
      </c>
      <c r="D262" s="141" t="str">
        <f t="shared" si="30"/>
        <v>Kaye Academic College of Education</v>
      </c>
      <c r="E262" s="141" t="str">
        <f t="shared" si="31"/>
        <v>Israel</v>
      </c>
      <c r="F262" s="139" t="s">
        <v>972</v>
      </c>
      <c r="G262" s="139" t="s">
        <v>944</v>
      </c>
      <c r="H262" s="142" t="s">
        <v>192</v>
      </c>
      <c r="I262" s="139" t="s">
        <v>941</v>
      </c>
      <c r="J262" s="143" t="s">
        <v>969</v>
      </c>
      <c r="K262" s="84">
        <v>43046</v>
      </c>
      <c r="L262" s="84">
        <v>43046</v>
      </c>
      <c r="M262" s="85">
        <v>1</v>
      </c>
      <c r="N262" s="86">
        <v>103</v>
      </c>
      <c r="O262" s="82">
        <f t="shared" si="32"/>
        <v>180</v>
      </c>
      <c r="P262" s="69">
        <f t="shared" si="33"/>
        <v>120</v>
      </c>
      <c r="Q262" s="83">
        <f t="shared" si="34"/>
        <v>300</v>
      </c>
      <c r="R262" s="26" t="str">
        <f t="shared" si="35"/>
        <v/>
      </c>
    </row>
    <row r="263" spans="2:18" s="27" customFormat="1" x14ac:dyDescent="0.3">
      <c r="B263" s="139" t="s">
        <v>160</v>
      </c>
      <c r="C263" s="25" t="s">
        <v>10</v>
      </c>
      <c r="D263" s="141" t="str">
        <f t="shared" si="30"/>
        <v>Kaye Academic College of Education</v>
      </c>
      <c r="E263" s="141" t="str">
        <f t="shared" si="31"/>
        <v>Israel</v>
      </c>
      <c r="F263" s="139" t="s">
        <v>973</v>
      </c>
      <c r="G263" s="139" t="s">
        <v>974</v>
      </c>
      <c r="H263" s="142" t="s">
        <v>192</v>
      </c>
      <c r="I263" s="139" t="s">
        <v>941</v>
      </c>
      <c r="J263" s="143" t="s">
        <v>969</v>
      </c>
      <c r="K263" s="84">
        <v>43047</v>
      </c>
      <c r="L263" s="84">
        <v>43048</v>
      </c>
      <c r="M263" s="85">
        <v>2</v>
      </c>
      <c r="N263" s="86">
        <v>103</v>
      </c>
      <c r="O263" s="82">
        <f t="shared" si="32"/>
        <v>180</v>
      </c>
      <c r="P263" s="69">
        <f t="shared" si="33"/>
        <v>240</v>
      </c>
      <c r="Q263" s="83">
        <f t="shared" si="34"/>
        <v>420</v>
      </c>
      <c r="R263" s="26" t="str">
        <f t="shared" si="35"/>
        <v/>
      </c>
    </row>
    <row r="264" spans="2:18" s="27" customFormat="1" x14ac:dyDescent="0.3">
      <c r="B264" s="139" t="s">
        <v>160</v>
      </c>
      <c r="C264" s="25" t="s">
        <v>10</v>
      </c>
      <c r="D264" s="141" t="str">
        <f t="shared" si="30"/>
        <v>Kaye Academic College of Education</v>
      </c>
      <c r="E264" s="141" t="str">
        <f t="shared" si="31"/>
        <v>Israel</v>
      </c>
      <c r="F264" s="139" t="s">
        <v>975</v>
      </c>
      <c r="G264" s="139" t="s">
        <v>976</v>
      </c>
      <c r="H264" s="142" t="s">
        <v>192</v>
      </c>
      <c r="I264" s="139" t="s">
        <v>941</v>
      </c>
      <c r="J264" s="143" t="s">
        <v>977</v>
      </c>
      <c r="K264" s="84">
        <v>43177</v>
      </c>
      <c r="L264" s="84">
        <v>43183</v>
      </c>
      <c r="M264" s="85">
        <v>7</v>
      </c>
      <c r="N264" s="86">
        <v>3759</v>
      </c>
      <c r="O264" s="82">
        <f t="shared" si="32"/>
        <v>530</v>
      </c>
      <c r="P264" s="69">
        <f t="shared" si="33"/>
        <v>840</v>
      </c>
      <c r="Q264" s="83">
        <f t="shared" si="34"/>
        <v>1370</v>
      </c>
      <c r="R264" s="26" t="str">
        <f t="shared" si="35"/>
        <v/>
      </c>
    </row>
    <row r="265" spans="2:18" s="27" customFormat="1" x14ac:dyDescent="0.3">
      <c r="B265" s="139" t="s">
        <v>160</v>
      </c>
      <c r="C265" s="25" t="s">
        <v>10</v>
      </c>
      <c r="D265" s="141" t="str">
        <f t="shared" si="30"/>
        <v>Kaye Academic College of Education</v>
      </c>
      <c r="E265" s="141" t="str">
        <f t="shared" si="31"/>
        <v>Israel</v>
      </c>
      <c r="F265" s="139" t="s">
        <v>978</v>
      </c>
      <c r="G265" s="139" t="s">
        <v>940</v>
      </c>
      <c r="H265" s="142" t="s">
        <v>192</v>
      </c>
      <c r="I265" s="139" t="s">
        <v>941</v>
      </c>
      <c r="J265" s="143" t="s">
        <v>977</v>
      </c>
      <c r="K265" s="84">
        <v>43177</v>
      </c>
      <c r="L265" s="84">
        <v>43183</v>
      </c>
      <c r="M265" s="85">
        <v>7</v>
      </c>
      <c r="N265" s="86">
        <v>3759</v>
      </c>
      <c r="O265" s="82">
        <f t="shared" si="32"/>
        <v>530</v>
      </c>
      <c r="P265" s="69">
        <f t="shared" si="33"/>
        <v>840</v>
      </c>
      <c r="Q265" s="83">
        <f t="shared" si="34"/>
        <v>1370</v>
      </c>
      <c r="R265" s="26" t="str">
        <f t="shared" si="35"/>
        <v/>
      </c>
    </row>
    <row r="266" spans="2:18" s="27" customFormat="1" x14ac:dyDescent="0.3">
      <c r="B266" s="139" t="s">
        <v>160</v>
      </c>
      <c r="C266" s="25" t="s">
        <v>10</v>
      </c>
      <c r="D266" s="141" t="str">
        <f t="shared" si="30"/>
        <v>Kaye Academic College of Education</v>
      </c>
      <c r="E266" s="141" t="str">
        <f t="shared" si="31"/>
        <v>Israel</v>
      </c>
      <c r="F266" s="139" t="s">
        <v>979</v>
      </c>
      <c r="G266" s="139" t="s">
        <v>948</v>
      </c>
      <c r="H266" s="142" t="s">
        <v>192</v>
      </c>
      <c r="I266" s="139" t="s">
        <v>941</v>
      </c>
      <c r="J266" s="143" t="s">
        <v>977</v>
      </c>
      <c r="K266" s="84">
        <v>43177</v>
      </c>
      <c r="L266" s="84">
        <v>43183</v>
      </c>
      <c r="M266" s="85">
        <v>7</v>
      </c>
      <c r="N266" s="86">
        <v>3759</v>
      </c>
      <c r="O266" s="82">
        <f t="shared" si="32"/>
        <v>530</v>
      </c>
      <c r="P266" s="69">
        <f t="shared" si="33"/>
        <v>840</v>
      </c>
      <c r="Q266" s="83">
        <f t="shared" si="34"/>
        <v>1370</v>
      </c>
      <c r="R266" s="26" t="str">
        <f t="shared" si="35"/>
        <v/>
      </c>
    </row>
    <row r="267" spans="2:18" s="27" customFormat="1" x14ac:dyDescent="0.3">
      <c r="B267" s="139" t="s">
        <v>160</v>
      </c>
      <c r="C267" s="25" t="s">
        <v>10</v>
      </c>
      <c r="D267" s="141" t="str">
        <f t="shared" si="30"/>
        <v>Kaye Academic College of Education</v>
      </c>
      <c r="E267" s="141" t="str">
        <f t="shared" si="31"/>
        <v>Israel</v>
      </c>
      <c r="F267" s="139" t="s">
        <v>980</v>
      </c>
      <c r="G267" s="139" t="s">
        <v>974</v>
      </c>
      <c r="H267" s="142" t="s">
        <v>192</v>
      </c>
      <c r="I267" s="139" t="s">
        <v>941</v>
      </c>
      <c r="J267" s="143" t="s">
        <v>977</v>
      </c>
      <c r="K267" s="84">
        <v>43177</v>
      </c>
      <c r="L267" s="84">
        <v>43183</v>
      </c>
      <c r="M267" s="85">
        <v>7</v>
      </c>
      <c r="N267" s="86">
        <v>3759</v>
      </c>
      <c r="O267" s="82">
        <f t="shared" si="32"/>
        <v>530</v>
      </c>
      <c r="P267" s="69">
        <f t="shared" si="33"/>
        <v>840</v>
      </c>
      <c r="Q267" s="83">
        <f t="shared" si="34"/>
        <v>1370</v>
      </c>
      <c r="R267" s="26" t="str">
        <f t="shared" si="35"/>
        <v/>
      </c>
    </row>
    <row r="268" spans="2:18" s="27" customFormat="1" x14ac:dyDescent="0.3">
      <c r="B268" s="139" t="s">
        <v>160</v>
      </c>
      <c r="C268" s="25" t="s">
        <v>10</v>
      </c>
      <c r="D268" s="141" t="str">
        <f t="shared" si="30"/>
        <v>Kaye Academic College of Education</v>
      </c>
      <c r="E268" s="141" t="str">
        <f t="shared" si="31"/>
        <v>Israel</v>
      </c>
      <c r="F268" s="139" t="s">
        <v>981</v>
      </c>
      <c r="G268" s="139" t="s">
        <v>982</v>
      </c>
      <c r="H268" s="142" t="s">
        <v>192</v>
      </c>
      <c r="I268" s="139" t="s">
        <v>941</v>
      </c>
      <c r="J268" s="143" t="s">
        <v>977</v>
      </c>
      <c r="K268" s="84">
        <v>43177</v>
      </c>
      <c r="L268" s="84">
        <v>43183</v>
      </c>
      <c r="M268" s="85">
        <v>7</v>
      </c>
      <c r="N268" s="86">
        <v>3759</v>
      </c>
      <c r="O268" s="82">
        <f t="shared" si="32"/>
        <v>530</v>
      </c>
      <c r="P268" s="69">
        <f t="shared" si="33"/>
        <v>840</v>
      </c>
      <c r="Q268" s="83">
        <f t="shared" si="34"/>
        <v>1370</v>
      </c>
      <c r="R268" s="26" t="str">
        <f t="shared" si="35"/>
        <v/>
      </c>
    </row>
    <row r="269" spans="2:18" s="27" customFormat="1" x14ac:dyDescent="0.3">
      <c r="B269" s="139" t="s">
        <v>160</v>
      </c>
      <c r="C269" s="25" t="s">
        <v>10</v>
      </c>
      <c r="D269" s="141" t="str">
        <f t="shared" si="30"/>
        <v>Kaye Academic College of Education</v>
      </c>
      <c r="E269" s="141" t="str">
        <f t="shared" si="31"/>
        <v>Israel</v>
      </c>
      <c r="F269" s="139" t="s">
        <v>928</v>
      </c>
      <c r="G269" s="139" t="s">
        <v>983</v>
      </c>
      <c r="H269" s="142" t="s">
        <v>192</v>
      </c>
      <c r="I269" s="139" t="s">
        <v>941</v>
      </c>
      <c r="J269" s="143" t="s">
        <v>977</v>
      </c>
      <c r="K269" s="84">
        <v>43177</v>
      </c>
      <c r="L269" s="84">
        <v>43183</v>
      </c>
      <c r="M269" s="85">
        <v>7</v>
      </c>
      <c r="N269" s="86">
        <v>3759</v>
      </c>
      <c r="O269" s="82">
        <f t="shared" si="32"/>
        <v>530</v>
      </c>
      <c r="P269" s="69">
        <f t="shared" si="33"/>
        <v>840</v>
      </c>
      <c r="Q269" s="83">
        <f t="shared" si="34"/>
        <v>1370</v>
      </c>
      <c r="R269" s="26" t="str">
        <f t="shared" si="35"/>
        <v/>
      </c>
    </row>
    <row r="270" spans="2:18" s="27" customFormat="1" x14ac:dyDescent="0.3">
      <c r="B270" s="139" t="s">
        <v>160</v>
      </c>
      <c r="C270" s="25" t="s">
        <v>10</v>
      </c>
      <c r="D270" s="141" t="str">
        <f t="shared" si="30"/>
        <v>Kaye Academic College of Education</v>
      </c>
      <c r="E270" s="141" t="str">
        <f t="shared" si="31"/>
        <v>Israel</v>
      </c>
      <c r="F270" s="139" t="s">
        <v>984</v>
      </c>
      <c r="G270" s="139" t="s">
        <v>985</v>
      </c>
      <c r="H270" s="142" t="s">
        <v>193</v>
      </c>
      <c r="I270" s="139" t="s">
        <v>941</v>
      </c>
      <c r="J270" s="143" t="s">
        <v>977</v>
      </c>
      <c r="K270" s="84">
        <v>43170</v>
      </c>
      <c r="L270" s="84">
        <v>43183</v>
      </c>
      <c r="M270" s="85">
        <v>14</v>
      </c>
      <c r="N270" s="86">
        <v>3759</v>
      </c>
      <c r="O270" s="82">
        <f t="shared" si="32"/>
        <v>530</v>
      </c>
      <c r="P270" s="69">
        <f t="shared" si="33"/>
        <v>770</v>
      </c>
      <c r="Q270" s="83">
        <f t="shared" si="34"/>
        <v>1300</v>
      </c>
      <c r="R270" s="26" t="str">
        <f t="shared" si="35"/>
        <v/>
      </c>
    </row>
    <row r="271" spans="2:18" s="27" customFormat="1" x14ac:dyDescent="0.3">
      <c r="B271" s="139" t="s">
        <v>160</v>
      </c>
      <c r="C271" s="25" t="s">
        <v>10</v>
      </c>
      <c r="D271" s="141" t="str">
        <f t="shared" si="30"/>
        <v>Kaye Academic College of Education</v>
      </c>
      <c r="E271" s="141" t="str">
        <f t="shared" si="31"/>
        <v>Israel</v>
      </c>
      <c r="F271" s="139" t="s">
        <v>986</v>
      </c>
      <c r="G271" s="139" t="s">
        <v>987</v>
      </c>
      <c r="H271" s="142" t="s">
        <v>193</v>
      </c>
      <c r="I271" s="139" t="s">
        <v>941</v>
      </c>
      <c r="J271" s="143" t="s">
        <v>977</v>
      </c>
      <c r="K271" s="84">
        <v>43170</v>
      </c>
      <c r="L271" s="84">
        <v>43183</v>
      </c>
      <c r="M271" s="85">
        <v>14</v>
      </c>
      <c r="N271" s="86">
        <v>3759</v>
      </c>
      <c r="O271" s="82">
        <f t="shared" si="32"/>
        <v>530</v>
      </c>
      <c r="P271" s="69">
        <f t="shared" si="33"/>
        <v>770</v>
      </c>
      <c r="Q271" s="83">
        <f t="shared" si="34"/>
        <v>1300</v>
      </c>
      <c r="R271" s="26" t="str">
        <f t="shared" si="35"/>
        <v/>
      </c>
    </row>
    <row r="272" spans="2:18" s="27" customFormat="1" x14ac:dyDescent="0.3">
      <c r="B272" s="139" t="s">
        <v>160</v>
      </c>
      <c r="C272" s="25" t="s">
        <v>10</v>
      </c>
      <c r="D272" s="141" t="str">
        <f t="shared" si="30"/>
        <v>Kaye Academic College of Education</v>
      </c>
      <c r="E272" s="141" t="str">
        <f t="shared" si="31"/>
        <v>Israel</v>
      </c>
      <c r="F272" s="139" t="s">
        <v>988</v>
      </c>
      <c r="G272" s="139" t="s">
        <v>989</v>
      </c>
      <c r="H272" s="142" t="s">
        <v>193</v>
      </c>
      <c r="I272" s="139" t="s">
        <v>941</v>
      </c>
      <c r="J272" s="143" t="s">
        <v>977</v>
      </c>
      <c r="K272" s="84">
        <v>43170</v>
      </c>
      <c r="L272" s="84">
        <v>43183</v>
      </c>
      <c r="M272" s="85">
        <v>14</v>
      </c>
      <c r="N272" s="86">
        <v>3759</v>
      </c>
      <c r="O272" s="82">
        <f t="shared" si="32"/>
        <v>530</v>
      </c>
      <c r="P272" s="69">
        <f t="shared" si="33"/>
        <v>770</v>
      </c>
      <c r="Q272" s="83">
        <f t="shared" si="34"/>
        <v>1300</v>
      </c>
      <c r="R272" s="26" t="str">
        <f t="shared" si="35"/>
        <v/>
      </c>
    </row>
    <row r="273" spans="2:18" s="27" customFormat="1" x14ac:dyDescent="0.3">
      <c r="B273" s="139" t="s">
        <v>162</v>
      </c>
      <c r="C273" s="25" t="s">
        <v>10</v>
      </c>
      <c r="D273" s="141" t="str">
        <f t="shared" si="30"/>
        <v>Kaye Academic College of Education</v>
      </c>
      <c r="E273" s="141" t="str">
        <f t="shared" si="31"/>
        <v>Israel</v>
      </c>
      <c r="F273" s="139" t="s">
        <v>990</v>
      </c>
      <c r="G273" s="139" t="s">
        <v>940</v>
      </c>
      <c r="H273" s="142" t="s">
        <v>192</v>
      </c>
      <c r="I273" s="139" t="s">
        <v>941</v>
      </c>
      <c r="J273" s="143" t="s">
        <v>991</v>
      </c>
      <c r="K273" s="84">
        <v>43310</v>
      </c>
      <c r="L273" s="84">
        <v>43311</v>
      </c>
      <c r="M273" s="85">
        <v>2</v>
      </c>
      <c r="N273" s="86">
        <v>147</v>
      </c>
      <c r="O273" s="82">
        <f t="shared" si="32"/>
        <v>180</v>
      </c>
      <c r="P273" s="69">
        <f t="shared" si="33"/>
        <v>240</v>
      </c>
      <c r="Q273" s="83">
        <f t="shared" si="34"/>
        <v>420</v>
      </c>
      <c r="R273" s="26" t="str">
        <f t="shared" si="35"/>
        <v/>
      </c>
    </row>
    <row r="274" spans="2:18" s="27" customFormat="1" x14ac:dyDescent="0.3">
      <c r="B274" s="139" t="s">
        <v>160</v>
      </c>
      <c r="C274" s="25" t="s">
        <v>10</v>
      </c>
      <c r="D274" s="141" t="str">
        <f t="shared" si="30"/>
        <v>Kaye Academic College of Education</v>
      </c>
      <c r="E274" s="141" t="str">
        <f t="shared" si="31"/>
        <v>Israel</v>
      </c>
      <c r="F274" s="139" t="s">
        <v>992</v>
      </c>
      <c r="G274" s="139" t="s">
        <v>948</v>
      </c>
      <c r="H274" s="142" t="s">
        <v>192</v>
      </c>
      <c r="I274" s="139" t="s">
        <v>941</v>
      </c>
      <c r="J274" s="143" t="s">
        <v>991</v>
      </c>
      <c r="K274" s="84">
        <v>43310</v>
      </c>
      <c r="L274" s="84">
        <v>43311</v>
      </c>
      <c r="M274" s="85">
        <v>2</v>
      </c>
      <c r="N274" s="86">
        <v>147</v>
      </c>
      <c r="O274" s="82">
        <f t="shared" si="32"/>
        <v>180</v>
      </c>
      <c r="P274" s="69">
        <f t="shared" si="33"/>
        <v>240</v>
      </c>
      <c r="Q274" s="83">
        <f t="shared" si="34"/>
        <v>420</v>
      </c>
      <c r="R274" s="26" t="str">
        <f t="shared" si="35"/>
        <v/>
      </c>
    </row>
    <row r="275" spans="2:18" s="27" customFormat="1" x14ac:dyDescent="0.3">
      <c r="B275" s="139" t="s">
        <v>160</v>
      </c>
      <c r="C275" s="25" t="s">
        <v>10</v>
      </c>
      <c r="D275" s="141" t="str">
        <f t="shared" si="30"/>
        <v>Kaye Academic College of Education</v>
      </c>
      <c r="E275" s="141" t="str">
        <f t="shared" si="31"/>
        <v>Israel</v>
      </c>
      <c r="F275" s="139" t="s">
        <v>993</v>
      </c>
      <c r="G275" s="139" t="s">
        <v>976</v>
      </c>
      <c r="H275" s="142" t="s">
        <v>192</v>
      </c>
      <c r="I275" s="139" t="s">
        <v>941</v>
      </c>
      <c r="J275" s="143" t="s">
        <v>991</v>
      </c>
      <c r="K275" s="84">
        <v>43310</v>
      </c>
      <c r="L275" s="84">
        <v>43311</v>
      </c>
      <c r="M275" s="85">
        <v>2</v>
      </c>
      <c r="N275" s="86">
        <v>147</v>
      </c>
      <c r="O275" s="82">
        <f t="shared" si="32"/>
        <v>180</v>
      </c>
      <c r="P275" s="69">
        <f t="shared" si="33"/>
        <v>240</v>
      </c>
      <c r="Q275" s="83">
        <f t="shared" si="34"/>
        <v>420</v>
      </c>
      <c r="R275" s="26" t="str">
        <f t="shared" si="35"/>
        <v/>
      </c>
    </row>
    <row r="276" spans="2:18" s="27" customFormat="1" x14ac:dyDescent="0.3">
      <c r="B276" s="139" t="s">
        <v>160</v>
      </c>
      <c r="C276" s="25" t="s">
        <v>10</v>
      </c>
      <c r="D276" s="141" t="str">
        <f t="shared" si="30"/>
        <v>Kaye Academic College of Education</v>
      </c>
      <c r="E276" s="141" t="str">
        <f t="shared" si="31"/>
        <v>Israel</v>
      </c>
      <c r="F276" s="139" t="s">
        <v>994</v>
      </c>
      <c r="G276" s="139" t="s">
        <v>982</v>
      </c>
      <c r="H276" s="142" t="s">
        <v>192</v>
      </c>
      <c r="I276" s="139" t="s">
        <v>941</v>
      </c>
      <c r="J276" s="143" t="s">
        <v>991</v>
      </c>
      <c r="K276" s="84">
        <v>43310</v>
      </c>
      <c r="L276" s="84">
        <v>43311</v>
      </c>
      <c r="M276" s="85">
        <v>2</v>
      </c>
      <c r="N276" s="86">
        <v>147</v>
      </c>
      <c r="O276" s="82">
        <f t="shared" si="32"/>
        <v>180</v>
      </c>
      <c r="P276" s="69">
        <f t="shared" si="33"/>
        <v>240</v>
      </c>
      <c r="Q276" s="83">
        <f t="shared" si="34"/>
        <v>420</v>
      </c>
      <c r="R276" s="26" t="str">
        <f t="shared" si="35"/>
        <v/>
      </c>
    </row>
    <row r="277" spans="2:18" s="27" customFormat="1" x14ac:dyDescent="0.3">
      <c r="B277" s="139" t="s">
        <v>160</v>
      </c>
      <c r="C277" s="25" t="s">
        <v>10</v>
      </c>
      <c r="D277" s="141" t="str">
        <f t="shared" si="30"/>
        <v>Kaye Academic College of Education</v>
      </c>
      <c r="E277" s="141" t="str">
        <f t="shared" si="31"/>
        <v>Israel</v>
      </c>
      <c r="F277" s="139" t="s">
        <v>995</v>
      </c>
      <c r="G277" s="139" t="s">
        <v>965</v>
      </c>
      <c r="H277" s="142" t="s">
        <v>192</v>
      </c>
      <c r="I277" s="139" t="s">
        <v>941</v>
      </c>
      <c r="J277" s="143" t="s">
        <v>991</v>
      </c>
      <c r="K277" s="84">
        <v>43310</v>
      </c>
      <c r="L277" s="84">
        <v>43311</v>
      </c>
      <c r="M277" s="85">
        <v>2</v>
      </c>
      <c r="N277" s="86">
        <v>147</v>
      </c>
      <c r="O277" s="82">
        <f t="shared" si="32"/>
        <v>180</v>
      </c>
      <c r="P277" s="69">
        <f t="shared" si="33"/>
        <v>240</v>
      </c>
      <c r="Q277" s="83">
        <f t="shared" si="34"/>
        <v>420</v>
      </c>
      <c r="R277" s="26" t="str">
        <f t="shared" si="35"/>
        <v/>
      </c>
    </row>
    <row r="278" spans="2:18" s="27" customFormat="1" x14ac:dyDescent="0.3">
      <c r="B278" s="139" t="s">
        <v>160</v>
      </c>
      <c r="C278" s="25" t="s">
        <v>10</v>
      </c>
      <c r="D278" s="141" t="str">
        <f t="shared" si="30"/>
        <v>Kaye Academic College of Education</v>
      </c>
      <c r="E278" s="141" t="str">
        <f t="shared" si="31"/>
        <v>Israel</v>
      </c>
      <c r="F278" s="139" t="s">
        <v>996</v>
      </c>
      <c r="G278" s="139" t="s">
        <v>997</v>
      </c>
      <c r="H278" s="142" t="s">
        <v>192</v>
      </c>
      <c r="I278" s="139" t="s">
        <v>941</v>
      </c>
      <c r="J278" s="143" t="s">
        <v>991</v>
      </c>
      <c r="K278" s="84">
        <v>43310</v>
      </c>
      <c r="L278" s="84">
        <v>43311</v>
      </c>
      <c r="M278" s="85">
        <v>2</v>
      </c>
      <c r="N278" s="86">
        <v>147</v>
      </c>
      <c r="O278" s="82">
        <f t="shared" si="32"/>
        <v>180</v>
      </c>
      <c r="P278" s="69">
        <f t="shared" si="33"/>
        <v>240</v>
      </c>
      <c r="Q278" s="83">
        <f t="shared" si="34"/>
        <v>420</v>
      </c>
      <c r="R278" s="26" t="str">
        <f t="shared" si="35"/>
        <v/>
      </c>
    </row>
    <row r="279" spans="2:18" s="27" customFormat="1" x14ac:dyDescent="0.3">
      <c r="B279" s="139" t="s">
        <v>160</v>
      </c>
      <c r="C279" s="25" t="s">
        <v>10</v>
      </c>
      <c r="D279" s="141" t="str">
        <f t="shared" si="30"/>
        <v>Kaye Academic College of Education</v>
      </c>
      <c r="E279" s="141" t="str">
        <f t="shared" si="31"/>
        <v>Israel</v>
      </c>
      <c r="F279" s="139" t="s">
        <v>998</v>
      </c>
      <c r="G279" s="139" t="s">
        <v>983</v>
      </c>
      <c r="H279" s="142" t="s">
        <v>192</v>
      </c>
      <c r="I279" s="139" t="s">
        <v>941</v>
      </c>
      <c r="J279" s="143" t="s">
        <v>991</v>
      </c>
      <c r="K279" s="84">
        <v>43310</v>
      </c>
      <c r="L279" s="84">
        <v>43311</v>
      </c>
      <c r="M279" s="85">
        <v>2</v>
      </c>
      <c r="N279" s="86">
        <v>147</v>
      </c>
      <c r="O279" s="82">
        <f t="shared" si="32"/>
        <v>180</v>
      </c>
      <c r="P279" s="69">
        <f t="shared" si="33"/>
        <v>240</v>
      </c>
      <c r="Q279" s="83">
        <f t="shared" si="34"/>
        <v>420</v>
      </c>
      <c r="R279" s="26" t="str">
        <f t="shared" si="35"/>
        <v/>
      </c>
    </row>
    <row r="280" spans="2:18" s="27" customFormat="1" x14ac:dyDescent="0.3">
      <c r="B280" s="139" t="s">
        <v>160</v>
      </c>
      <c r="C280" s="25" t="s">
        <v>10</v>
      </c>
      <c r="D280" s="141" t="str">
        <f t="shared" ref="D280:D295" si="54">IFERROR(IF(VLOOKUP(C280,PartnerN°Ref,2,FALSE)=0,"",VLOOKUP(C280,PartnerN°Ref,2,FALSE)),"")</f>
        <v>Kaye Academic College of Education</v>
      </c>
      <c r="E280" s="141" t="str">
        <f t="shared" ref="E280:E295" si="55">IFERROR(IF(VLOOKUP(C280,PartnerN°Ref,3,FALSE)=0,"",VLOOKUP(C280,PartnerN°Ref,3,FALSE)),"")</f>
        <v>Israel</v>
      </c>
      <c r="F280" s="139" t="s">
        <v>1709</v>
      </c>
      <c r="G280" s="139" t="s">
        <v>940</v>
      </c>
      <c r="H280" s="142" t="s">
        <v>192</v>
      </c>
      <c r="I280" s="139" t="s">
        <v>941</v>
      </c>
      <c r="J280" s="139" t="s">
        <v>1710</v>
      </c>
      <c r="K280" s="75">
        <v>43520</v>
      </c>
      <c r="L280" s="75">
        <v>43526</v>
      </c>
      <c r="M280" s="85">
        <v>7</v>
      </c>
      <c r="N280" s="86">
        <v>2416</v>
      </c>
      <c r="O280" s="82">
        <f t="shared" ref="O280:O295" si="56">IF(R280="Error",0,IF(AND(N280&gt;99,N280&lt;500),180,0)+IF(AND(N280&gt;499,N280&lt;2000),275,0)+IF(AND(N280&gt;1999,N280&lt;3000),360,0)+IF(AND(N280&gt;2999,N280&lt;4000),530,0)+IF(AND(N280&gt;3999,N280&lt;8000),820,0)+IF(N280&gt;7999,1100,0))</f>
        <v>360</v>
      </c>
      <c r="P280" s="69">
        <f t="shared" ref="P280:P295" si="57">IF(R280="Error",0,IF(M280&gt;((L280-K280)+1),IF(AND(H280="Staff",((L280-K280)+1)&gt;0,((L280-K280)+1)&lt;15),(120*((L280-K280)+1)),IF(AND(H280="Staff",((L280-K280)+1)&gt;14,((L280-K280)+1)&lt;61),(1680+((((L280-K280)+1)-14)*70)),IF(AND(H280="Staff",((L280-K280)+1)&gt;60,((L280-K280)+1)&lt;91),(4900+((((L280-K280)+1)-60)*50)),IF(AND(H280="Staff",((L280-K280)+1)&gt;90),6400,IF(AND(H280="Student",((L280-K280)+1)&gt;0,((L280-K280)+1)&lt;15),(55*((L280-K280)+1)),IF(AND(H280="Student",((L280-K280)+1)&gt;14,((L280-K280)+1)&lt;91),(770+((((L280-K280)+1)-14)*40)),IF(AND(H280="Student",((L280-K280)+1)&gt;90),3810,0))))))),IF(AND(H280="Staff",M280&gt;0,M280&lt;15),(120*M280),IF(AND(H280="Staff",M280&gt;14,M280&lt;61),(1680+((M280-14)*70)),IF(AND(H280="Staff",M280&gt;60,M280&lt;91),(4900+((M280-60)*50)),IF(AND(H280="Staff",M280&gt;90),6400,IF(AND(H280="Student",M280&gt;0,M280&lt;15),(55*M280),IF(AND(H280="Student",M280&gt;14,M280&lt;91),(770+((M280-14)*40)),IF(AND(H280="Student",M280&gt;90),3810,0)))))))))</f>
        <v>840</v>
      </c>
      <c r="Q280" s="83">
        <f t="shared" ref="Q280:Q295" si="58">O280+P280</f>
        <v>1200</v>
      </c>
      <c r="R280" s="26" t="str">
        <f t="shared" ref="R280:R295" si="59">IF(OR(COUNTBLANK(B280:N280)&gt;0,COUNTIF(WorkPackage,B280)=0,COUNTIF(PartnerN°,C280)=0,COUNTIF(CountryALL,E280)=0,COUNTIF(Category2,H280)=0,(L280-K280)&lt;0,ISNUMBER(M280)=FALSE,IF(ISNUMBER(M280)=TRUE,M280=INT(M280*1)/1=FALSE),ISNUMBER(N280)=FALSE,IF(ISNUMBER(N280)=TRUE,N280=INT(N280*1)/1=FALSE)),"Error","")</f>
        <v/>
      </c>
    </row>
    <row r="281" spans="2:18" s="27" customFormat="1" x14ac:dyDescent="0.3">
      <c r="B281" s="139" t="s">
        <v>160</v>
      </c>
      <c r="C281" s="25" t="s">
        <v>10</v>
      </c>
      <c r="D281" s="141" t="str">
        <f t="shared" si="54"/>
        <v>Kaye Academic College of Education</v>
      </c>
      <c r="E281" s="141" t="str">
        <f t="shared" si="55"/>
        <v>Israel</v>
      </c>
      <c r="F281" s="139" t="s">
        <v>1711</v>
      </c>
      <c r="G281" s="139" t="s">
        <v>948</v>
      </c>
      <c r="H281" s="142" t="s">
        <v>192</v>
      </c>
      <c r="I281" s="139" t="s">
        <v>941</v>
      </c>
      <c r="J281" s="139" t="s">
        <v>1710</v>
      </c>
      <c r="K281" s="75">
        <v>43520</v>
      </c>
      <c r="L281" s="75">
        <v>43526</v>
      </c>
      <c r="M281" s="85">
        <v>7</v>
      </c>
      <c r="N281" s="86">
        <v>2416</v>
      </c>
      <c r="O281" s="82">
        <f t="shared" si="56"/>
        <v>360</v>
      </c>
      <c r="P281" s="69">
        <f t="shared" si="57"/>
        <v>840</v>
      </c>
      <c r="Q281" s="83">
        <f t="shared" si="58"/>
        <v>1200</v>
      </c>
      <c r="R281" s="26" t="str">
        <f t="shared" si="59"/>
        <v/>
      </c>
    </row>
    <row r="282" spans="2:18" s="27" customFormat="1" x14ac:dyDescent="0.3">
      <c r="B282" s="139" t="s">
        <v>160</v>
      </c>
      <c r="C282" s="25" t="s">
        <v>10</v>
      </c>
      <c r="D282" s="141" t="str">
        <f t="shared" si="54"/>
        <v>Kaye Academic College of Education</v>
      </c>
      <c r="E282" s="141" t="str">
        <f t="shared" si="55"/>
        <v>Israel</v>
      </c>
      <c r="F282" s="139" t="s">
        <v>1712</v>
      </c>
      <c r="G282" s="139" t="s">
        <v>982</v>
      </c>
      <c r="H282" s="142" t="s">
        <v>192</v>
      </c>
      <c r="I282" s="139" t="s">
        <v>941</v>
      </c>
      <c r="J282" s="139" t="s">
        <v>1710</v>
      </c>
      <c r="K282" s="75">
        <v>43520</v>
      </c>
      <c r="L282" s="75">
        <v>43526</v>
      </c>
      <c r="M282" s="85">
        <v>7</v>
      </c>
      <c r="N282" s="86">
        <v>2416</v>
      </c>
      <c r="O282" s="82">
        <f t="shared" si="56"/>
        <v>360</v>
      </c>
      <c r="P282" s="69">
        <f t="shared" si="57"/>
        <v>840</v>
      </c>
      <c r="Q282" s="83">
        <f t="shared" si="58"/>
        <v>1200</v>
      </c>
      <c r="R282" s="26" t="str">
        <f t="shared" si="59"/>
        <v/>
      </c>
    </row>
    <row r="283" spans="2:18" s="27" customFormat="1" x14ac:dyDescent="0.3">
      <c r="B283" s="139" t="s">
        <v>160</v>
      </c>
      <c r="C283" s="25" t="s">
        <v>10</v>
      </c>
      <c r="D283" s="141" t="str">
        <f t="shared" si="54"/>
        <v>Kaye Academic College of Education</v>
      </c>
      <c r="E283" s="141" t="str">
        <f t="shared" si="55"/>
        <v>Israel</v>
      </c>
      <c r="F283" s="139" t="s">
        <v>1698</v>
      </c>
      <c r="G283" s="139" t="s">
        <v>1713</v>
      </c>
      <c r="H283" s="142" t="s">
        <v>192</v>
      </c>
      <c r="I283" s="139" t="s">
        <v>941</v>
      </c>
      <c r="J283" s="139" t="s">
        <v>1710</v>
      </c>
      <c r="K283" s="75">
        <v>43520</v>
      </c>
      <c r="L283" s="75">
        <v>43526</v>
      </c>
      <c r="M283" s="85">
        <v>7</v>
      </c>
      <c r="N283" s="86">
        <v>2416</v>
      </c>
      <c r="O283" s="82">
        <f t="shared" si="56"/>
        <v>360</v>
      </c>
      <c r="P283" s="69">
        <f t="shared" si="57"/>
        <v>840</v>
      </c>
      <c r="Q283" s="83">
        <f t="shared" si="58"/>
        <v>1200</v>
      </c>
      <c r="R283" s="26" t="str">
        <f t="shared" si="59"/>
        <v/>
      </c>
    </row>
    <row r="284" spans="2:18" s="27" customFormat="1" x14ac:dyDescent="0.3">
      <c r="B284" s="139" t="s">
        <v>160</v>
      </c>
      <c r="C284" s="25" t="s">
        <v>10</v>
      </c>
      <c r="D284" s="141" t="str">
        <f t="shared" si="54"/>
        <v>Kaye Academic College of Education</v>
      </c>
      <c r="E284" s="141" t="str">
        <f t="shared" si="55"/>
        <v>Israel</v>
      </c>
      <c r="F284" s="139" t="s">
        <v>1714</v>
      </c>
      <c r="G284" s="139" t="s">
        <v>1715</v>
      </c>
      <c r="H284" s="142" t="s">
        <v>192</v>
      </c>
      <c r="I284" s="139" t="s">
        <v>941</v>
      </c>
      <c r="J284" s="139" t="s">
        <v>1710</v>
      </c>
      <c r="K284" s="75">
        <v>43520</v>
      </c>
      <c r="L284" s="75">
        <v>43526</v>
      </c>
      <c r="M284" s="85">
        <v>7</v>
      </c>
      <c r="N284" s="86">
        <v>2416</v>
      </c>
      <c r="O284" s="82">
        <f t="shared" si="56"/>
        <v>360</v>
      </c>
      <c r="P284" s="69">
        <f t="shared" si="57"/>
        <v>840</v>
      </c>
      <c r="Q284" s="83">
        <f t="shared" si="58"/>
        <v>1200</v>
      </c>
      <c r="R284" s="26" t="str">
        <f t="shared" si="59"/>
        <v/>
      </c>
    </row>
    <row r="285" spans="2:18" s="27" customFormat="1" x14ac:dyDescent="0.3">
      <c r="B285" s="139" t="s">
        <v>160</v>
      </c>
      <c r="C285" s="25" t="s">
        <v>10</v>
      </c>
      <c r="D285" s="141" t="str">
        <f t="shared" si="54"/>
        <v>Kaye Academic College of Education</v>
      </c>
      <c r="E285" s="141" t="str">
        <f t="shared" si="55"/>
        <v>Israel</v>
      </c>
      <c r="F285" s="139" t="s">
        <v>1716</v>
      </c>
      <c r="G285" s="139" t="s">
        <v>1717</v>
      </c>
      <c r="H285" s="142" t="s">
        <v>192</v>
      </c>
      <c r="I285" s="139" t="s">
        <v>941</v>
      </c>
      <c r="J285" s="139" t="s">
        <v>1710</v>
      </c>
      <c r="K285" s="75">
        <v>43520</v>
      </c>
      <c r="L285" s="75">
        <v>43524</v>
      </c>
      <c r="M285" s="85">
        <v>5</v>
      </c>
      <c r="N285" s="86">
        <v>2416</v>
      </c>
      <c r="O285" s="82">
        <f t="shared" si="56"/>
        <v>360</v>
      </c>
      <c r="P285" s="69">
        <f t="shared" si="57"/>
        <v>600</v>
      </c>
      <c r="Q285" s="83">
        <f t="shared" si="58"/>
        <v>960</v>
      </c>
      <c r="R285" s="26" t="str">
        <f t="shared" si="59"/>
        <v/>
      </c>
    </row>
    <row r="286" spans="2:18" s="27" customFormat="1" x14ac:dyDescent="0.3">
      <c r="B286" s="139" t="s">
        <v>160</v>
      </c>
      <c r="C286" s="25" t="s">
        <v>10</v>
      </c>
      <c r="D286" s="141" t="str">
        <f t="shared" si="54"/>
        <v>Kaye Academic College of Education</v>
      </c>
      <c r="E286" s="141" t="str">
        <f t="shared" si="55"/>
        <v>Israel</v>
      </c>
      <c r="F286" s="139" t="s">
        <v>1718</v>
      </c>
      <c r="G286" s="139" t="s">
        <v>960</v>
      </c>
      <c r="H286" s="142" t="s">
        <v>192</v>
      </c>
      <c r="I286" s="139" t="s">
        <v>941</v>
      </c>
      <c r="J286" s="139" t="s">
        <v>1710</v>
      </c>
      <c r="K286" s="75">
        <v>43520</v>
      </c>
      <c r="L286" s="75">
        <v>43526</v>
      </c>
      <c r="M286" s="85">
        <v>7</v>
      </c>
      <c r="N286" s="86">
        <v>2416</v>
      </c>
      <c r="O286" s="82">
        <f t="shared" si="56"/>
        <v>360</v>
      </c>
      <c r="P286" s="69">
        <f t="shared" si="57"/>
        <v>840</v>
      </c>
      <c r="Q286" s="83">
        <f t="shared" si="58"/>
        <v>1200</v>
      </c>
      <c r="R286" s="26" t="str">
        <f t="shared" si="59"/>
        <v/>
      </c>
    </row>
    <row r="287" spans="2:18" s="27" customFormat="1" x14ac:dyDescent="0.3">
      <c r="B287" s="139" t="s">
        <v>160</v>
      </c>
      <c r="C287" s="25" t="s">
        <v>10</v>
      </c>
      <c r="D287" s="141" t="str">
        <f t="shared" si="54"/>
        <v>Kaye Academic College of Education</v>
      </c>
      <c r="E287" s="141" t="str">
        <f t="shared" si="55"/>
        <v>Israel</v>
      </c>
      <c r="F287" s="139" t="s">
        <v>1719</v>
      </c>
      <c r="G287" s="139" t="s">
        <v>974</v>
      </c>
      <c r="H287" s="142" t="s">
        <v>192</v>
      </c>
      <c r="I287" s="139" t="s">
        <v>941</v>
      </c>
      <c r="J287" s="139" t="s">
        <v>1710</v>
      </c>
      <c r="K287" s="75">
        <v>43520</v>
      </c>
      <c r="L287" s="75">
        <v>43526</v>
      </c>
      <c r="M287" s="85">
        <v>7</v>
      </c>
      <c r="N287" s="86">
        <v>2416</v>
      </c>
      <c r="O287" s="82">
        <f t="shared" si="56"/>
        <v>360</v>
      </c>
      <c r="P287" s="69">
        <f t="shared" si="57"/>
        <v>840</v>
      </c>
      <c r="Q287" s="83">
        <f t="shared" si="58"/>
        <v>1200</v>
      </c>
      <c r="R287" s="26" t="str">
        <f t="shared" si="59"/>
        <v/>
      </c>
    </row>
    <row r="288" spans="2:18" s="27" customFormat="1" x14ac:dyDescent="0.3">
      <c r="B288" s="139" t="s">
        <v>160</v>
      </c>
      <c r="C288" s="25" t="s">
        <v>10</v>
      </c>
      <c r="D288" s="141" t="str">
        <f t="shared" si="54"/>
        <v>Kaye Academic College of Education</v>
      </c>
      <c r="E288" s="141" t="str">
        <f t="shared" si="55"/>
        <v>Israel</v>
      </c>
      <c r="F288" s="139" t="s">
        <v>1720</v>
      </c>
      <c r="G288" s="139" t="s">
        <v>965</v>
      </c>
      <c r="H288" s="142" t="s">
        <v>192</v>
      </c>
      <c r="I288" s="139" t="s">
        <v>941</v>
      </c>
      <c r="J288" s="139" t="s">
        <v>942</v>
      </c>
      <c r="K288" s="75">
        <v>43642</v>
      </c>
      <c r="L288" s="75">
        <v>43642</v>
      </c>
      <c r="M288" s="85">
        <v>1</v>
      </c>
      <c r="N288" s="86">
        <v>92</v>
      </c>
      <c r="O288" s="82">
        <f t="shared" si="56"/>
        <v>0</v>
      </c>
      <c r="P288" s="69">
        <f t="shared" si="57"/>
        <v>120</v>
      </c>
      <c r="Q288" s="83">
        <f t="shared" si="58"/>
        <v>120</v>
      </c>
      <c r="R288" s="26" t="str">
        <f t="shared" si="59"/>
        <v/>
      </c>
    </row>
    <row r="289" spans="2:18" s="27" customFormat="1" x14ac:dyDescent="0.3">
      <c r="B289" s="139" t="s">
        <v>160</v>
      </c>
      <c r="C289" s="25" t="s">
        <v>10</v>
      </c>
      <c r="D289" s="141" t="str">
        <f t="shared" si="54"/>
        <v>Kaye Academic College of Education</v>
      </c>
      <c r="E289" s="141" t="str">
        <f t="shared" si="55"/>
        <v>Israel</v>
      </c>
      <c r="F289" s="139" t="s">
        <v>909</v>
      </c>
      <c r="G289" s="139" t="s">
        <v>940</v>
      </c>
      <c r="H289" s="142" t="s">
        <v>192</v>
      </c>
      <c r="I289" s="139" t="s">
        <v>941</v>
      </c>
      <c r="J289" s="139" t="s">
        <v>942</v>
      </c>
      <c r="K289" s="75">
        <v>43641</v>
      </c>
      <c r="L289" s="75">
        <v>43642</v>
      </c>
      <c r="M289" s="85">
        <v>2</v>
      </c>
      <c r="N289" s="86">
        <v>92</v>
      </c>
      <c r="O289" s="82">
        <f t="shared" si="56"/>
        <v>0</v>
      </c>
      <c r="P289" s="69">
        <f t="shared" si="57"/>
        <v>240</v>
      </c>
      <c r="Q289" s="83">
        <f t="shared" si="58"/>
        <v>240</v>
      </c>
      <c r="R289" s="26" t="str">
        <f t="shared" si="59"/>
        <v/>
      </c>
    </row>
    <row r="290" spans="2:18" s="27" customFormat="1" x14ac:dyDescent="0.3">
      <c r="B290" s="139" t="s">
        <v>160</v>
      </c>
      <c r="C290" s="25" t="s">
        <v>10</v>
      </c>
      <c r="D290" s="141" t="str">
        <f t="shared" si="54"/>
        <v>Kaye Academic College of Education</v>
      </c>
      <c r="E290" s="141" t="str">
        <f t="shared" si="55"/>
        <v>Israel</v>
      </c>
      <c r="F290" s="139" t="s">
        <v>1707</v>
      </c>
      <c r="G290" s="139" t="s">
        <v>1713</v>
      </c>
      <c r="H290" s="142" t="s">
        <v>192</v>
      </c>
      <c r="I290" s="139" t="s">
        <v>941</v>
      </c>
      <c r="J290" s="139" t="s">
        <v>942</v>
      </c>
      <c r="K290" s="75">
        <v>43641</v>
      </c>
      <c r="L290" s="75">
        <v>43642</v>
      </c>
      <c r="M290" s="85">
        <v>2</v>
      </c>
      <c r="N290" s="86">
        <v>92</v>
      </c>
      <c r="O290" s="82">
        <f t="shared" si="56"/>
        <v>0</v>
      </c>
      <c r="P290" s="69">
        <f t="shared" si="57"/>
        <v>240</v>
      </c>
      <c r="Q290" s="83">
        <f t="shared" si="58"/>
        <v>240</v>
      </c>
      <c r="R290" s="26" t="str">
        <f t="shared" si="59"/>
        <v/>
      </c>
    </row>
    <row r="291" spans="2:18" s="27" customFormat="1" x14ac:dyDescent="0.3">
      <c r="B291" s="139" t="s">
        <v>160</v>
      </c>
      <c r="C291" s="25" t="s">
        <v>10</v>
      </c>
      <c r="D291" s="141" t="str">
        <f t="shared" si="54"/>
        <v>Kaye Academic College of Education</v>
      </c>
      <c r="E291" s="141" t="str">
        <f t="shared" si="55"/>
        <v>Israel</v>
      </c>
      <c r="F291" s="139" t="s">
        <v>922</v>
      </c>
      <c r="G291" s="139" t="s">
        <v>940</v>
      </c>
      <c r="H291" s="142" t="s">
        <v>192</v>
      </c>
      <c r="I291" s="139" t="s">
        <v>941</v>
      </c>
      <c r="J291" s="139" t="s">
        <v>942</v>
      </c>
      <c r="K291" s="75">
        <v>43724</v>
      </c>
      <c r="L291" s="75">
        <v>43724</v>
      </c>
      <c r="M291" s="85">
        <v>1</v>
      </c>
      <c r="N291" s="86">
        <v>92</v>
      </c>
      <c r="O291" s="82">
        <f t="shared" si="56"/>
        <v>0</v>
      </c>
      <c r="P291" s="69">
        <f t="shared" si="57"/>
        <v>120</v>
      </c>
      <c r="Q291" s="83">
        <f t="shared" si="58"/>
        <v>120</v>
      </c>
      <c r="R291" s="26" t="str">
        <f t="shared" si="59"/>
        <v/>
      </c>
    </row>
    <row r="292" spans="2:18" s="27" customFormat="1" x14ac:dyDescent="0.3">
      <c r="B292" s="139" t="s">
        <v>160</v>
      </c>
      <c r="C292" s="25" t="s">
        <v>10</v>
      </c>
      <c r="D292" s="141" t="str">
        <f t="shared" si="54"/>
        <v>Kaye Academic College of Education</v>
      </c>
      <c r="E292" s="141" t="str">
        <f t="shared" si="55"/>
        <v>Israel</v>
      </c>
      <c r="F292" s="139" t="s">
        <v>922</v>
      </c>
      <c r="G292" s="139" t="s">
        <v>940</v>
      </c>
      <c r="H292" s="142" t="s">
        <v>192</v>
      </c>
      <c r="I292" s="139" t="s">
        <v>941</v>
      </c>
      <c r="J292" s="139" t="s">
        <v>942</v>
      </c>
      <c r="K292" s="75">
        <v>43726</v>
      </c>
      <c r="L292" s="75">
        <v>43727</v>
      </c>
      <c r="M292" s="85">
        <v>2</v>
      </c>
      <c r="N292" s="86">
        <v>92</v>
      </c>
      <c r="O292" s="82">
        <f t="shared" si="56"/>
        <v>0</v>
      </c>
      <c r="P292" s="69">
        <f t="shared" si="57"/>
        <v>240</v>
      </c>
      <c r="Q292" s="83">
        <f t="shared" si="58"/>
        <v>240</v>
      </c>
      <c r="R292" s="26" t="str">
        <f t="shared" si="59"/>
        <v/>
      </c>
    </row>
    <row r="293" spans="2:18" s="27" customFormat="1" x14ac:dyDescent="0.3">
      <c r="B293" s="139" t="s">
        <v>160</v>
      </c>
      <c r="C293" s="25" t="s">
        <v>10</v>
      </c>
      <c r="D293" s="141" t="str">
        <f t="shared" si="54"/>
        <v>Kaye Academic College of Education</v>
      </c>
      <c r="E293" s="141" t="str">
        <f t="shared" si="55"/>
        <v>Israel</v>
      </c>
      <c r="F293" s="139" t="s">
        <v>1721</v>
      </c>
      <c r="G293" s="139" t="s">
        <v>948</v>
      </c>
      <c r="H293" s="142" t="s">
        <v>192</v>
      </c>
      <c r="I293" s="139" t="s">
        <v>941</v>
      </c>
      <c r="J293" s="139" t="s">
        <v>942</v>
      </c>
      <c r="K293" s="75">
        <v>43726</v>
      </c>
      <c r="L293" s="75">
        <v>43727</v>
      </c>
      <c r="M293" s="85">
        <v>2</v>
      </c>
      <c r="N293" s="86">
        <v>92</v>
      </c>
      <c r="O293" s="82">
        <f t="shared" si="56"/>
        <v>0</v>
      </c>
      <c r="P293" s="69">
        <f t="shared" si="57"/>
        <v>240</v>
      </c>
      <c r="Q293" s="83">
        <f t="shared" si="58"/>
        <v>240</v>
      </c>
      <c r="R293" s="26" t="str">
        <f t="shared" si="59"/>
        <v/>
      </c>
    </row>
    <row r="294" spans="2:18" s="27" customFormat="1" x14ac:dyDescent="0.3">
      <c r="B294" s="139" t="s">
        <v>160</v>
      </c>
      <c r="C294" s="25" t="s">
        <v>10</v>
      </c>
      <c r="D294" s="141" t="str">
        <f t="shared" si="54"/>
        <v>Kaye Academic College of Education</v>
      </c>
      <c r="E294" s="141" t="str">
        <f t="shared" si="55"/>
        <v>Israel</v>
      </c>
      <c r="F294" s="139" t="s">
        <v>1722</v>
      </c>
      <c r="G294" s="139" t="s">
        <v>982</v>
      </c>
      <c r="H294" s="142" t="s">
        <v>192</v>
      </c>
      <c r="I294" s="139" t="s">
        <v>941</v>
      </c>
      <c r="J294" s="139" t="s">
        <v>942</v>
      </c>
      <c r="K294" s="75">
        <v>43726</v>
      </c>
      <c r="L294" s="75">
        <v>43726</v>
      </c>
      <c r="M294" s="85">
        <v>1</v>
      </c>
      <c r="N294" s="86">
        <v>92</v>
      </c>
      <c r="O294" s="82">
        <f t="shared" si="56"/>
        <v>0</v>
      </c>
      <c r="P294" s="69">
        <f t="shared" si="57"/>
        <v>120</v>
      </c>
      <c r="Q294" s="83">
        <f t="shared" si="58"/>
        <v>120</v>
      </c>
      <c r="R294" s="26" t="str">
        <f t="shared" si="59"/>
        <v/>
      </c>
    </row>
    <row r="295" spans="2:18" s="27" customFormat="1" x14ac:dyDescent="0.3">
      <c r="B295" s="139" t="s">
        <v>160</v>
      </c>
      <c r="C295" s="25" t="s">
        <v>10</v>
      </c>
      <c r="D295" s="141" t="str">
        <f t="shared" si="54"/>
        <v>Kaye Academic College of Education</v>
      </c>
      <c r="E295" s="141" t="str">
        <f t="shared" si="55"/>
        <v>Israel</v>
      </c>
      <c r="F295" s="139" t="s">
        <v>1723</v>
      </c>
      <c r="G295" s="139" t="s">
        <v>1713</v>
      </c>
      <c r="H295" s="142" t="s">
        <v>192</v>
      </c>
      <c r="I295" s="139" t="s">
        <v>941</v>
      </c>
      <c r="J295" s="139" t="s">
        <v>942</v>
      </c>
      <c r="K295" s="75">
        <v>43726</v>
      </c>
      <c r="L295" s="75">
        <v>43727</v>
      </c>
      <c r="M295" s="85">
        <v>2</v>
      </c>
      <c r="N295" s="86">
        <v>92</v>
      </c>
      <c r="O295" s="82">
        <f t="shared" si="56"/>
        <v>0</v>
      </c>
      <c r="P295" s="69">
        <f t="shared" si="57"/>
        <v>240</v>
      </c>
      <c r="Q295" s="83">
        <f t="shared" si="58"/>
        <v>240</v>
      </c>
      <c r="R295" s="26" t="str">
        <f t="shared" si="59"/>
        <v/>
      </c>
    </row>
    <row r="296" spans="2:18" s="27" customFormat="1" x14ac:dyDescent="0.3">
      <c r="B296" s="139" t="s">
        <v>161</v>
      </c>
      <c r="C296" s="25" t="s">
        <v>11</v>
      </c>
      <c r="D296" s="141" t="str">
        <f t="shared" si="30"/>
        <v>University of Bucharest</v>
      </c>
      <c r="E296" s="141" t="str">
        <f t="shared" si="31"/>
        <v>Romania</v>
      </c>
      <c r="F296" s="139" t="s">
        <v>1037</v>
      </c>
      <c r="G296" s="139" t="s">
        <v>1014</v>
      </c>
      <c r="H296" s="142" t="s">
        <v>192</v>
      </c>
      <c r="I296" s="139" t="s">
        <v>478</v>
      </c>
      <c r="J296" s="139" t="s">
        <v>1038</v>
      </c>
      <c r="K296" s="75">
        <v>42702</v>
      </c>
      <c r="L296" s="75">
        <v>42703</v>
      </c>
      <c r="M296" s="85">
        <v>2</v>
      </c>
      <c r="N296" s="86">
        <v>1567</v>
      </c>
      <c r="O296" s="82">
        <f t="shared" si="32"/>
        <v>275</v>
      </c>
      <c r="P296" s="69">
        <f t="shared" si="33"/>
        <v>240</v>
      </c>
      <c r="Q296" s="83">
        <f t="shared" si="34"/>
        <v>515</v>
      </c>
      <c r="R296" s="26" t="str">
        <f t="shared" si="35"/>
        <v/>
      </c>
    </row>
    <row r="297" spans="2:18" s="27" customFormat="1" x14ac:dyDescent="0.3">
      <c r="B297" s="139" t="s">
        <v>161</v>
      </c>
      <c r="C297" s="25" t="s">
        <v>11</v>
      </c>
      <c r="D297" s="141" t="str">
        <f t="shared" si="30"/>
        <v>University of Bucharest</v>
      </c>
      <c r="E297" s="141" t="str">
        <f t="shared" si="31"/>
        <v>Romania</v>
      </c>
      <c r="F297" s="139" t="s">
        <v>1039</v>
      </c>
      <c r="G297" s="139" t="s">
        <v>1014</v>
      </c>
      <c r="H297" s="142" t="s">
        <v>192</v>
      </c>
      <c r="I297" s="139" t="s">
        <v>478</v>
      </c>
      <c r="J297" s="143" t="s">
        <v>1040</v>
      </c>
      <c r="K297" s="84">
        <v>42890</v>
      </c>
      <c r="L297" s="84">
        <v>42896</v>
      </c>
      <c r="M297" s="85">
        <v>5</v>
      </c>
      <c r="N297" s="86">
        <v>1671</v>
      </c>
      <c r="O297" s="82">
        <f t="shared" si="32"/>
        <v>275</v>
      </c>
      <c r="P297" s="69">
        <f t="shared" si="33"/>
        <v>600</v>
      </c>
      <c r="Q297" s="83">
        <f t="shared" si="34"/>
        <v>875</v>
      </c>
      <c r="R297" s="26" t="str">
        <f t="shared" si="35"/>
        <v/>
      </c>
    </row>
    <row r="298" spans="2:18" s="27" customFormat="1" x14ac:dyDescent="0.3">
      <c r="B298" s="139" t="s">
        <v>161</v>
      </c>
      <c r="C298" s="25" t="s">
        <v>11</v>
      </c>
      <c r="D298" s="141" t="str">
        <f t="shared" si="30"/>
        <v>University of Bucharest</v>
      </c>
      <c r="E298" s="141" t="str">
        <f t="shared" si="31"/>
        <v>Romania</v>
      </c>
      <c r="F298" s="139" t="s">
        <v>1041</v>
      </c>
      <c r="G298" s="139" t="s">
        <v>1042</v>
      </c>
      <c r="H298" s="142" t="s">
        <v>192</v>
      </c>
      <c r="I298" s="139" t="s">
        <v>478</v>
      </c>
      <c r="J298" s="143" t="s">
        <v>1040</v>
      </c>
      <c r="K298" s="84">
        <v>42890</v>
      </c>
      <c r="L298" s="84">
        <v>42896</v>
      </c>
      <c r="M298" s="85">
        <v>5</v>
      </c>
      <c r="N298" s="86">
        <v>1671</v>
      </c>
      <c r="O298" s="82">
        <f t="shared" si="32"/>
        <v>275</v>
      </c>
      <c r="P298" s="69">
        <f t="shared" si="33"/>
        <v>600</v>
      </c>
      <c r="Q298" s="83">
        <f t="shared" si="34"/>
        <v>875</v>
      </c>
      <c r="R298" s="26" t="str">
        <f t="shared" si="35"/>
        <v/>
      </c>
    </row>
    <row r="299" spans="2:18" s="27" customFormat="1" x14ac:dyDescent="0.3">
      <c r="B299" s="139" t="s">
        <v>160</v>
      </c>
      <c r="C299" s="25" t="s">
        <v>11</v>
      </c>
      <c r="D299" s="141" t="str">
        <f t="shared" si="30"/>
        <v>University of Bucharest</v>
      </c>
      <c r="E299" s="141" t="str">
        <f t="shared" si="31"/>
        <v>Romania</v>
      </c>
      <c r="F299" s="139" t="s">
        <v>1043</v>
      </c>
      <c r="G299" s="139" t="s">
        <v>1014</v>
      </c>
      <c r="H299" s="142" t="s">
        <v>192</v>
      </c>
      <c r="I299" s="139" t="s">
        <v>478</v>
      </c>
      <c r="J299" s="139" t="s">
        <v>1038</v>
      </c>
      <c r="K299" s="84">
        <v>43045</v>
      </c>
      <c r="L299" s="84">
        <v>43051</v>
      </c>
      <c r="M299" s="85">
        <v>7</v>
      </c>
      <c r="N299" s="86">
        <v>1567</v>
      </c>
      <c r="O299" s="82">
        <f t="shared" si="32"/>
        <v>275</v>
      </c>
      <c r="P299" s="69">
        <f t="shared" si="33"/>
        <v>840</v>
      </c>
      <c r="Q299" s="83">
        <f t="shared" si="34"/>
        <v>1115</v>
      </c>
      <c r="R299" s="26" t="str">
        <f t="shared" si="35"/>
        <v/>
      </c>
    </row>
    <row r="300" spans="2:18" s="27" customFormat="1" x14ac:dyDescent="0.3">
      <c r="B300" s="139" t="s">
        <v>160</v>
      </c>
      <c r="C300" s="25" t="s">
        <v>11</v>
      </c>
      <c r="D300" s="141" t="str">
        <f t="shared" si="30"/>
        <v>University of Bucharest</v>
      </c>
      <c r="E300" s="141" t="str">
        <f t="shared" si="31"/>
        <v>Romania</v>
      </c>
      <c r="F300" s="139" t="s">
        <v>1044</v>
      </c>
      <c r="G300" s="139" t="s">
        <v>1022</v>
      </c>
      <c r="H300" s="142" t="s">
        <v>192</v>
      </c>
      <c r="I300" s="139" t="s">
        <v>478</v>
      </c>
      <c r="J300" s="139" t="s">
        <v>1038</v>
      </c>
      <c r="K300" s="84">
        <v>43045</v>
      </c>
      <c r="L300" s="84">
        <v>43051</v>
      </c>
      <c r="M300" s="85">
        <v>7</v>
      </c>
      <c r="N300" s="86">
        <v>1567</v>
      </c>
      <c r="O300" s="82">
        <f t="shared" si="32"/>
        <v>275</v>
      </c>
      <c r="P300" s="69">
        <f t="shared" si="33"/>
        <v>840</v>
      </c>
      <c r="Q300" s="83">
        <f t="shared" si="34"/>
        <v>1115</v>
      </c>
      <c r="R300" s="26" t="str">
        <f t="shared" si="35"/>
        <v/>
      </c>
    </row>
    <row r="301" spans="2:18" s="27" customFormat="1" x14ac:dyDescent="0.3">
      <c r="B301" s="139" t="s">
        <v>160</v>
      </c>
      <c r="C301" s="25" t="s">
        <v>11</v>
      </c>
      <c r="D301" s="141" t="str">
        <f t="shared" si="30"/>
        <v>University of Bucharest</v>
      </c>
      <c r="E301" s="141" t="str">
        <f t="shared" si="31"/>
        <v>Romania</v>
      </c>
      <c r="F301" s="139" t="s">
        <v>1045</v>
      </c>
      <c r="G301" s="139" t="s">
        <v>1046</v>
      </c>
      <c r="H301" s="142" t="s">
        <v>192</v>
      </c>
      <c r="I301" s="139" t="s">
        <v>478</v>
      </c>
      <c r="J301" s="139" t="s">
        <v>1038</v>
      </c>
      <c r="K301" s="84">
        <v>43048</v>
      </c>
      <c r="L301" s="84">
        <v>43051</v>
      </c>
      <c r="M301" s="85">
        <v>4</v>
      </c>
      <c r="N301" s="86">
        <v>1567</v>
      </c>
      <c r="O301" s="82">
        <f t="shared" si="32"/>
        <v>275</v>
      </c>
      <c r="P301" s="69">
        <f t="shared" si="33"/>
        <v>480</v>
      </c>
      <c r="Q301" s="83">
        <f t="shared" si="34"/>
        <v>755</v>
      </c>
      <c r="R301" s="26" t="str">
        <f t="shared" si="35"/>
        <v/>
      </c>
    </row>
    <row r="302" spans="2:18" s="27" customFormat="1" ht="36" x14ac:dyDescent="0.3">
      <c r="B302" s="139" t="s">
        <v>160</v>
      </c>
      <c r="C302" s="25" t="s">
        <v>11</v>
      </c>
      <c r="D302" s="141" t="str">
        <f t="shared" si="30"/>
        <v>University of Bucharest</v>
      </c>
      <c r="E302" s="141" t="str">
        <f t="shared" si="31"/>
        <v>Romania</v>
      </c>
      <c r="F302" s="139" t="s">
        <v>1047</v>
      </c>
      <c r="G302" s="139" t="s">
        <v>1014</v>
      </c>
      <c r="H302" s="142" t="s">
        <v>192</v>
      </c>
      <c r="I302" s="139" t="s">
        <v>478</v>
      </c>
      <c r="J302" s="143" t="s">
        <v>1048</v>
      </c>
      <c r="K302" s="84">
        <v>43178</v>
      </c>
      <c r="L302" s="84">
        <v>43183</v>
      </c>
      <c r="M302" s="85">
        <v>6</v>
      </c>
      <c r="N302" s="86">
        <v>2312</v>
      </c>
      <c r="O302" s="82">
        <f t="shared" si="32"/>
        <v>360</v>
      </c>
      <c r="P302" s="69">
        <f t="shared" si="33"/>
        <v>720</v>
      </c>
      <c r="Q302" s="83">
        <f t="shared" si="34"/>
        <v>1080</v>
      </c>
      <c r="R302" s="26" t="str">
        <f t="shared" si="35"/>
        <v/>
      </c>
    </row>
    <row r="303" spans="2:18" s="27" customFormat="1" x14ac:dyDescent="0.3">
      <c r="B303" s="139" t="s">
        <v>160</v>
      </c>
      <c r="C303" s="25" t="s">
        <v>11</v>
      </c>
      <c r="D303" s="141" t="str">
        <f t="shared" si="30"/>
        <v>University of Bucharest</v>
      </c>
      <c r="E303" s="141" t="str">
        <f t="shared" si="31"/>
        <v>Romania</v>
      </c>
      <c r="F303" s="139" t="s">
        <v>1049</v>
      </c>
      <c r="G303" s="139" t="s">
        <v>1022</v>
      </c>
      <c r="H303" s="142" t="s">
        <v>192</v>
      </c>
      <c r="I303" s="139" t="s">
        <v>478</v>
      </c>
      <c r="J303" s="143" t="s">
        <v>1048</v>
      </c>
      <c r="K303" s="84">
        <v>43178</v>
      </c>
      <c r="L303" s="84">
        <v>43183</v>
      </c>
      <c r="M303" s="85">
        <v>6</v>
      </c>
      <c r="N303" s="86">
        <v>2312</v>
      </c>
      <c r="O303" s="82">
        <f t="shared" si="32"/>
        <v>360</v>
      </c>
      <c r="P303" s="69">
        <f t="shared" si="33"/>
        <v>720</v>
      </c>
      <c r="Q303" s="83">
        <f t="shared" si="34"/>
        <v>1080</v>
      </c>
      <c r="R303" s="26" t="str">
        <f t="shared" si="35"/>
        <v/>
      </c>
    </row>
    <row r="304" spans="2:18" s="27" customFormat="1" x14ac:dyDescent="0.3">
      <c r="B304" s="139" t="s">
        <v>160</v>
      </c>
      <c r="C304" s="25" t="s">
        <v>11</v>
      </c>
      <c r="D304" s="141" t="str">
        <f t="shared" ref="D304:D311" si="60">IFERROR(IF(VLOOKUP(C304,PartnerN°Ref,2,FALSE)=0,"",VLOOKUP(C304,PartnerN°Ref,2,FALSE)),"")</f>
        <v>University of Bucharest</v>
      </c>
      <c r="E304" s="141" t="str">
        <f t="shared" ref="E304:E311" si="61">IFERROR(IF(VLOOKUP(C304,PartnerN°Ref,3,FALSE)=0,"",VLOOKUP(C304,PartnerN°Ref,3,FALSE)),"")</f>
        <v>Romania</v>
      </c>
      <c r="F304" s="139" t="s">
        <v>1756</v>
      </c>
      <c r="G304" s="139" t="s">
        <v>1022</v>
      </c>
      <c r="H304" s="142" t="s">
        <v>192</v>
      </c>
      <c r="I304" s="139" t="s">
        <v>478</v>
      </c>
      <c r="J304" s="143" t="s">
        <v>1506</v>
      </c>
      <c r="K304" s="84">
        <v>43415</v>
      </c>
      <c r="L304" s="84">
        <v>43422</v>
      </c>
      <c r="M304" s="85">
        <v>6</v>
      </c>
      <c r="N304" s="86">
        <v>1567</v>
      </c>
      <c r="O304" s="82">
        <f t="shared" ref="O304:O311" si="62">IF(R304="Error",0,IF(AND(N304&gt;99,N304&lt;500),180,0)+IF(AND(N304&gt;499,N304&lt;2000),275,0)+IF(AND(N304&gt;1999,N304&lt;3000),360,0)+IF(AND(N304&gt;2999,N304&lt;4000),530,0)+IF(AND(N304&gt;3999,N304&lt;8000),820,0)+IF(N304&gt;7999,1100,0))</f>
        <v>275</v>
      </c>
      <c r="P304" s="69">
        <f t="shared" ref="P304:P311" si="63">IF(R304="Error",0,IF(M304&gt;((L304-K304)+1),IF(AND(H304="Staff",((L304-K304)+1)&gt;0,((L304-K304)+1)&lt;15),(120*((L304-K304)+1)),IF(AND(H304="Staff",((L304-K304)+1)&gt;14,((L304-K304)+1)&lt;61),(1680+((((L304-K304)+1)-14)*70)),IF(AND(H304="Staff",((L304-K304)+1)&gt;60,((L304-K304)+1)&lt;91),(4900+((((L304-K304)+1)-60)*50)),IF(AND(H304="Staff",((L304-K304)+1)&gt;90),6400,IF(AND(H304="Student",((L304-K304)+1)&gt;0,((L304-K304)+1)&lt;15),(55*((L304-K304)+1)),IF(AND(H304="Student",((L304-K304)+1)&gt;14,((L304-K304)+1)&lt;91),(770+((((L304-K304)+1)-14)*40)),IF(AND(H304="Student",((L304-K304)+1)&gt;90),3810,0))))))),IF(AND(H304="Staff",M304&gt;0,M304&lt;15),(120*M304),IF(AND(H304="Staff",M304&gt;14,M304&lt;61),(1680+((M304-14)*70)),IF(AND(H304="Staff",M304&gt;60,M304&lt;91),(4900+((M304-60)*50)),IF(AND(H304="Staff",M304&gt;90),6400,IF(AND(H304="Student",M304&gt;0,M304&lt;15),(55*M304),IF(AND(H304="Student",M304&gt;14,M304&lt;91),(770+((M304-14)*40)),IF(AND(H304="Student",M304&gt;90),3810,0)))))))))</f>
        <v>720</v>
      </c>
      <c r="Q304" s="83">
        <f t="shared" ref="Q304:Q311" si="64">O304+P304</f>
        <v>995</v>
      </c>
      <c r="R304" s="26" t="str">
        <f t="shared" ref="R304:R311" si="65">IF(OR(COUNTBLANK(B304:N304)&gt;0,COUNTIF(WorkPackage,B304)=0,COUNTIF(PartnerN°,C304)=0,COUNTIF(CountryALL,E304)=0,COUNTIF(Category2,H304)=0,(L304-K304)&lt;0,ISNUMBER(M304)=FALSE,IF(ISNUMBER(M304)=TRUE,M304=INT(M304*1)/1=FALSE),ISNUMBER(N304)=FALSE,IF(ISNUMBER(N304)=TRUE,N304=INT(N304*1)/1=FALSE)),"Error","")</f>
        <v/>
      </c>
    </row>
    <row r="305" spans="2:18" s="27" customFormat="1" x14ac:dyDescent="0.3">
      <c r="B305" s="139" t="s">
        <v>160</v>
      </c>
      <c r="C305" s="25" t="s">
        <v>11</v>
      </c>
      <c r="D305" s="141" t="str">
        <f t="shared" si="60"/>
        <v>University of Bucharest</v>
      </c>
      <c r="E305" s="141" t="str">
        <f t="shared" si="61"/>
        <v>Romania</v>
      </c>
      <c r="F305" s="139" t="s">
        <v>1757</v>
      </c>
      <c r="G305" s="139" t="s">
        <v>1734</v>
      </c>
      <c r="H305" s="142" t="s">
        <v>192</v>
      </c>
      <c r="I305" s="139" t="s">
        <v>478</v>
      </c>
      <c r="J305" s="143" t="s">
        <v>1506</v>
      </c>
      <c r="K305" s="84">
        <v>43415</v>
      </c>
      <c r="L305" s="84">
        <v>43422</v>
      </c>
      <c r="M305" s="85">
        <v>6</v>
      </c>
      <c r="N305" s="86">
        <v>1567</v>
      </c>
      <c r="O305" s="82">
        <f t="shared" si="62"/>
        <v>275</v>
      </c>
      <c r="P305" s="69">
        <f t="shared" si="63"/>
        <v>720</v>
      </c>
      <c r="Q305" s="83">
        <f t="shared" si="64"/>
        <v>995</v>
      </c>
      <c r="R305" s="26" t="str">
        <f t="shared" si="65"/>
        <v/>
      </c>
    </row>
    <row r="306" spans="2:18" s="27" customFormat="1" x14ac:dyDescent="0.3">
      <c r="B306" s="139" t="s">
        <v>160</v>
      </c>
      <c r="C306" s="25" t="s">
        <v>11</v>
      </c>
      <c r="D306" s="141" t="str">
        <f t="shared" si="60"/>
        <v>University of Bucharest</v>
      </c>
      <c r="E306" s="141" t="str">
        <f t="shared" si="61"/>
        <v>Romania</v>
      </c>
      <c r="F306" s="139" t="s">
        <v>1758</v>
      </c>
      <c r="G306" s="139" t="s">
        <v>1014</v>
      </c>
      <c r="H306" s="142" t="s">
        <v>192</v>
      </c>
      <c r="I306" s="139" t="s">
        <v>478</v>
      </c>
      <c r="J306" s="143" t="s">
        <v>1440</v>
      </c>
      <c r="K306" s="84">
        <v>43520</v>
      </c>
      <c r="L306" s="84">
        <v>43526</v>
      </c>
      <c r="M306" s="85">
        <v>6</v>
      </c>
      <c r="N306" s="86">
        <v>1071</v>
      </c>
      <c r="O306" s="82">
        <f t="shared" si="62"/>
        <v>275</v>
      </c>
      <c r="P306" s="69">
        <f t="shared" si="63"/>
        <v>720</v>
      </c>
      <c r="Q306" s="83">
        <f t="shared" si="64"/>
        <v>995</v>
      </c>
      <c r="R306" s="26" t="str">
        <f t="shared" si="65"/>
        <v/>
      </c>
    </row>
    <row r="307" spans="2:18" s="27" customFormat="1" x14ac:dyDescent="0.3">
      <c r="B307" s="139" t="s">
        <v>160</v>
      </c>
      <c r="C307" s="25" t="s">
        <v>11</v>
      </c>
      <c r="D307" s="141" t="str">
        <f t="shared" si="60"/>
        <v>University of Bucharest</v>
      </c>
      <c r="E307" s="141" t="str">
        <f t="shared" si="61"/>
        <v>Romania</v>
      </c>
      <c r="F307" s="139" t="s">
        <v>1759</v>
      </c>
      <c r="G307" s="139" t="s">
        <v>1022</v>
      </c>
      <c r="H307" s="142" t="s">
        <v>192</v>
      </c>
      <c r="I307" s="139" t="s">
        <v>478</v>
      </c>
      <c r="J307" s="143" t="s">
        <v>1440</v>
      </c>
      <c r="K307" s="84">
        <v>43520</v>
      </c>
      <c r="L307" s="84">
        <v>43526</v>
      </c>
      <c r="M307" s="85">
        <v>6</v>
      </c>
      <c r="N307" s="86">
        <v>1071</v>
      </c>
      <c r="O307" s="82">
        <f t="shared" si="62"/>
        <v>275</v>
      </c>
      <c r="P307" s="69">
        <f t="shared" si="63"/>
        <v>720</v>
      </c>
      <c r="Q307" s="83">
        <f t="shared" si="64"/>
        <v>995</v>
      </c>
      <c r="R307" s="26" t="str">
        <f t="shared" si="65"/>
        <v/>
      </c>
    </row>
    <row r="308" spans="2:18" s="27" customFormat="1" x14ac:dyDescent="0.3">
      <c r="B308" s="139" t="s">
        <v>211</v>
      </c>
      <c r="C308" s="25" t="s">
        <v>11</v>
      </c>
      <c r="D308" s="141" t="str">
        <f t="shared" si="60"/>
        <v>University of Bucharest</v>
      </c>
      <c r="E308" s="141" t="str">
        <f t="shared" si="61"/>
        <v>Romania</v>
      </c>
      <c r="F308" s="139" t="s">
        <v>1760</v>
      </c>
      <c r="G308" s="139" t="s">
        <v>1022</v>
      </c>
      <c r="H308" s="142" t="s">
        <v>192</v>
      </c>
      <c r="I308" s="139" t="s">
        <v>478</v>
      </c>
      <c r="J308" s="143" t="s">
        <v>1038</v>
      </c>
      <c r="K308" s="84">
        <v>43639</v>
      </c>
      <c r="L308" s="84">
        <v>43642</v>
      </c>
      <c r="M308" s="85">
        <v>4</v>
      </c>
      <c r="N308" s="86">
        <v>1567</v>
      </c>
      <c r="O308" s="82">
        <f t="shared" si="62"/>
        <v>275</v>
      </c>
      <c r="P308" s="69">
        <f t="shared" si="63"/>
        <v>480</v>
      </c>
      <c r="Q308" s="83">
        <f t="shared" si="64"/>
        <v>755</v>
      </c>
      <c r="R308" s="26" t="str">
        <f t="shared" si="65"/>
        <v/>
      </c>
    </row>
    <row r="309" spans="2:18" s="27" customFormat="1" x14ac:dyDescent="0.3">
      <c r="B309" s="139" t="s">
        <v>211</v>
      </c>
      <c r="C309" s="25" t="s">
        <v>11</v>
      </c>
      <c r="D309" s="141" t="str">
        <f t="shared" si="60"/>
        <v>University of Bucharest</v>
      </c>
      <c r="E309" s="141" t="str">
        <f t="shared" si="61"/>
        <v>Romania</v>
      </c>
      <c r="F309" s="139" t="s">
        <v>1761</v>
      </c>
      <c r="G309" s="139" t="s">
        <v>1738</v>
      </c>
      <c r="H309" s="142" t="s">
        <v>192</v>
      </c>
      <c r="I309" s="139" t="s">
        <v>478</v>
      </c>
      <c r="J309" s="143" t="s">
        <v>1038</v>
      </c>
      <c r="K309" s="84">
        <v>43639</v>
      </c>
      <c r="L309" s="84">
        <v>43642</v>
      </c>
      <c r="M309" s="85">
        <v>4</v>
      </c>
      <c r="N309" s="86">
        <v>1567</v>
      </c>
      <c r="O309" s="82">
        <f t="shared" si="62"/>
        <v>275</v>
      </c>
      <c r="P309" s="69">
        <f t="shared" si="63"/>
        <v>480</v>
      </c>
      <c r="Q309" s="83">
        <f t="shared" si="64"/>
        <v>755</v>
      </c>
      <c r="R309" s="26" t="str">
        <f t="shared" si="65"/>
        <v/>
      </c>
    </row>
    <row r="310" spans="2:18" s="27" customFormat="1" x14ac:dyDescent="0.3">
      <c r="B310" s="139" t="s">
        <v>160</v>
      </c>
      <c r="C310" s="25" t="s">
        <v>11</v>
      </c>
      <c r="D310" s="141" t="str">
        <f t="shared" si="60"/>
        <v>University of Bucharest</v>
      </c>
      <c r="E310" s="141" t="str">
        <f t="shared" si="61"/>
        <v>Romania</v>
      </c>
      <c r="F310" s="139" t="s">
        <v>1762</v>
      </c>
      <c r="G310" s="139" t="s">
        <v>1022</v>
      </c>
      <c r="H310" s="142" t="s">
        <v>192</v>
      </c>
      <c r="I310" s="139" t="s">
        <v>478</v>
      </c>
      <c r="J310" s="143" t="s">
        <v>1038</v>
      </c>
      <c r="K310" s="84">
        <v>43725</v>
      </c>
      <c r="L310" s="84">
        <v>43728</v>
      </c>
      <c r="M310" s="85">
        <v>4</v>
      </c>
      <c r="N310" s="86">
        <v>1567</v>
      </c>
      <c r="O310" s="82">
        <f t="shared" si="62"/>
        <v>275</v>
      </c>
      <c r="P310" s="69">
        <f t="shared" si="63"/>
        <v>480</v>
      </c>
      <c r="Q310" s="83">
        <f t="shared" si="64"/>
        <v>755</v>
      </c>
      <c r="R310" s="26" t="str">
        <f t="shared" si="65"/>
        <v/>
      </c>
    </row>
    <row r="311" spans="2:18" s="27" customFormat="1" x14ac:dyDescent="0.3">
      <c r="B311" s="139" t="s">
        <v>160</v>
      </c>
      <c r="C311" s="25" t="s">
        <v>11</v>
      </c>
      <c r="D311" s="141" t="str">
        <f t="shared" si="60"/>
        <v>University of Bucharest</v>
      </c>
      <c r="E311" s="141" t="str">
        <f t="shared" si="61"/>
        <v>Romania</v>
      </c>
      <c r="F311" s="139" t="s">
        <v>1763</v>
      </c>
      <c r="G311" s="139" t="s">
        <v>1734</v>
      </c>
      <c r="H311" s="142" t="s">
        <v>192</v>
      </c>
      <c r="I311" s="139" t="s">
        <v>478</v>
      </c>
      <c r="J311" s="143" t="s">
        <v>1038</v>
      </c>
      <c r="K311" s="84">
        <v>43725</v>
      </c>
      <c r="L311" s="84">
        <v>43728</v>
      </c>
      <c r="M311" s="85">
        <v>4</v>
      </c>
      <c r="N311" s="86">
        <v>1567</v>
      </c>
      <c r="O311" s="82">
        <f t="shared" si="62"/>
        <v>275</v>
      </c>
      <c r="P311" s="69">
        <f t="shared" si="63"/>
        <v>480</v>
      </c>
      <c r="Q311" s="83">
        <f t="shared" si="64"/>
        <v>755</v>
      </c>
      <c r="R311" s="26" t="str">
        <f t="shared" si="65"/>
        <v/>
      </c>
    </row>
    <row r="312" spans="2:18" s="27" customFormat="1" x14ac:dyDescent="0.3">
      <c r="B312" s="139" t="s">
        <v>162</v>
      </c>
      <c r="C312" s="25" t="s">
        <v>12</v>
      </c>
      <c r="D312" s="141" t="str">
        <f t="shared" si="30"/>
        <v>The University of Exeter</v>
      </c>
      <c r="E312" s="141" t="str">
        <f t="shared" si="31"/>
        <v>United Kingdom</v>
      </c>
      <c r="F312" s="139" t="s">
        <v>1084</v>
      </c>
      <c r="G312" s="139" t="s">
        <v>1058</v>
      </c>
      <c r="H312" s="142" t="s">
        <v>192</v>
      </c>
      <c r="I312" s="139" t="s">
        <v>1085</v>
      </c>
      <c r="J312" s="139" t="s">
        <v>1038</v>
      </c>
      <c r="K312" s="84">
        <v>42700</v>
      </c>
      <c r="L312" s="84">
        <v>42704</v>
      </c>
      <c r="M312" s="85">
        <v>5</v>
      </c>
      <c r="N312" s="86">
        <v>3743</v>
      </c>
      <c r="O312" s="82">
        <f t="shared" si="32"/>
        <v>530</v>
      </c>
      <c r="P312" s="69">
        <f t="shared" si="33"/>
        <v>600</v>
      </c>
      <c r="Q312" s="83">
        <f t="shared" si="34"/>
        <v>1130</v>
      </c>
      <c r="R312" s="26" t="str">
        <f t="shared" si="35"/>
        <v/>
      </c>
    </row>
    <row r="313" spans="2:18" s="27" customFormat="1" x14ac:dyDescent="0.3">
      <c r="B313" s="139" t="s">
        <v>162</v>
      </c>
      <c r="C313" s="25" t="s">
        <v>12</v>
      </c>
      <c r="D313" s="141" t="str">
        <f t="shared" si="30"/>
        <v>The University of Exeter</v>
      </c>
      <c r="E313" s="141" t="str">
        <f t="shared" si="31"/>
        <v>United Kingdom</v>
      </c>
      <c r="F313" s="139" t="s">
        <v>1086</v>
      </c>
      <c r="G313" s="139" t="s">
        <v>1051</v>
      </c>
      <c r="H313" s="142" t="s">
        <v>192</v>
      </c>
      <c r="I313" s="139" t="s">
        <v>1085</v>
      </c>
      <c r="J313" s="143" t="s">
        <v>478</v>
      </c>
      <c r="K313" s="84">
        <v>42799</v>
      </c>
      <c r="L313" s="84">
        <v>42803</v>
      </c>
      <c r="M313" s="85">
        <v>5</v>
      </c>
      <c r="N313" s="86">
        <v>2312</v>
      </c>
      <c r="O313" s="82">
        <f t="shared" si="32"/>
        <v>360</v>
      </c>
      <c r="P313" s="69">
        <f t="shared" si="33"/>
        <v>600</v>
      </c>
      <c r="Q313" s="83">
        <f t="shared" si="34"/>
        <v>960</v>
      </c>
      <c r="R313" s="26" t="str">
        <f t="shared" si="35"/>
        <v/>
      </c>
    </row>
    <row r="314" spans="2:18" s="27" customFormat="1" x14ac:dyDescent="0.3">
      <c r="B314" s="139" t="s">
        <v>162</v>
      </c>
      <c r="C314" s="25" t="s">
        <v>12</v>
      </c>
      <c r="D314" s="141" t="str">
        <f t="shared" si="30"/>
        <v>The University of Exeter</v>
      </c>
      <c r="E314" s="141" t="str">
        <f t="shared" si="31"/>
        <v>United Kingdom</v>
      </c>
      <c r="F314" s="139" t="s">
        <v>1086</v>
      </c>
      <c r="G314" s="139" t="s">
        <v>1058</v>
      </c>
      <c r="H314" s="142" t="s">
        <v>192</v>
      </c>
      <c r="I314" s="139" t="s">
        <v>1085</v>
      </c>
      <c r="J314" s="143" t="s">
        <v>478</v>
      </c>
      <c r="K314" s="84">
        <v>42799</v>
      </c>
      <c r="L314" s="84">
        <v>42803</v>
      </c>
      <c r="M314" s="85">
        <v>5</v>
      </c>
      <c r="N314" s="86">
        <v>2312</v>
      </c>
      <c r="O314" s="82">
        <f t="shared" si="32"/>
        <v>360</v>
      </c>
      <c r="P314" s="69">
        <f t="shared" si="33"/>
        <v>600</v>
      </c>
      <c r="Q314" s="83">
        <f t="shared" si="34"/>
        <v>960</v>
      </c>
      <c r="R314" s="26" t="str">
        <f t="shared" si="35"/>
        <v/>
      </c>
    </row>
    <row r="315" spans="2:18" s="27" customFormat="1" x14ac:dyDescent="0.3">
      <c r="B315" s="139" t="s">
        <v>162</v>
      </c>
      <c r="C315" s="25" t="s">
        <v>12</v>
      </c>
      <c r="D315" s="141" t="str">
        <f t="shared" si="30"/>
        <v>The University of Exeter</v>
      </c>
      <c r="E315" s="141" t="str">
        <f t="shared" si="31"/>
        <v>United Kingdom</v>
      </c>
      <c r="F315" s="139" t="s">
        <v>1087</v>
      </c>
      <c r="G315" s="139" t="s">
        <v>1080</v>
      </c>
      <c r="H315" s="142" t="s">
        <v>192</v>
      </c>
      <c r="I315" s="139" t="s">
        <v>1085</v>
      </c>
      <c r="J315" s="143" t="s">
        <v>1040</v>
      </c>
      <c r="K315" s="84">
        <v>42893</v>
      </c>
      <c r="L315" s="84">
        <v>42896</v>
      </c>
      <c r="M315" s="85">
        <v>4</v>
      </c>
      <c r="N315" s="86">
        <v>2022</v>
      </c>
      <c r="O315" s="82">
        <f t="shared" si="32"/>
        <v>360</v>
      </c>
      <c r="P315" s="69">
        <f t="shared" si="33"/>
        <v>480</v>
      </c>
      <c r="Q315" s="83">
        <f t="shared" si="34"/>
        <v>840</v>
      </c>
      <c r="R315" s="26" t="str">
        <f t="shared" si="35"/>
        <v/>
      </c>
    </row>
    <row r="316" spans="2:18" s="27" customFormat="1" x14ac:dyDescent="0.3">
      <c r="B316" s="139" t="s">
        <v>162</v>
      </c>
      <c r="C316" s="25" t="s">
        <v>12</v>
      </c>
      <c r="D316" s="141" t="str">
        <f t="shared" si="30"/>
        <v>The University of Exeter</v>
      </c>
      <c r="E316" s="141" t="str">
        <f t="shared" si="31"/>
        <v>United Kingdom</v>
      </c>
      <c r="F316" s="139" t="s">
        <v>1087</v>
      </c>
      <c r="G316" s="139" t="s">
        <v>1066</v>
      </c>
      <c r="H316" s="142" t="s">
        <v>192</v>
      </c>
      <c r="I316" s="139" t="s">
        <v>1085</v>
      </c>
      <c r="J316" s="143" t="s">
        <v>1040</v>
      </c>
      <c r="K316" s="84">
        <v>42893</v>
      </c>
      <c r="L316" s="84">
        <v>42896</v>
      </c>
      <c r="M316" s="85">
        <v>4</v>
      </c>
      <c r="N316" s="86">
        <v>2022</v>
      </c>
      <c r="O316" s="82">
        <f t="shared" si="32"/>
        <v>360</v>
      </c>
      <c r="P316" s="69">
        <f t="shared" si="33"/>
        <v>480</v>
      </c>
      <c r="Q316" s="83">
        <f t="shared" si="34"/>
        <v>840</v>
      </c>
      <c r="R316" s="26" t="str">
        <f t="shared" si="35"/>
        <v/>
      </c>
    </row>
    <row r="317" spans="2:18" s="27" customFormat="1" x14ac:dyDescent="0.3">
      <c r="B317" s="139" t="s">
        <v>162</v>
      </c>
      <c r="C317" s="25" t="s">
        <v>12</v>
      </c>
      <c r="D317" s="141" t="str">
        <f t="shared" si="30"/>
        <v>The University of Exeter</v>
      </c>
      <c r="E317" s="141" t="str">
        <f t="shared" si="31"/>
        <v>United Kingdom</v>
      </c>
      <c r="F317" s="139" t="s">
        <v>1088</v>
      </c>
      <c r="G317" s="139" t="s">
        <v>1051</v>
      </c>
      <c r="H317" s="142" t="s">
        <v>192</v>
      </c>
      <c r="I317" s="139" t="s">
        <v>1085</v>
      </c>
      <c r="J317" s="139" t="s">
        <v>1038</v>
      </c>
      <c r="K317" s="84">
        <v>43045</v>
      </c>
      <c r="L317" s="84">
        <v>43049</v>
      </c>
      <c r="M317" s="85">
        <v>5</v>
      </c>
      <c r="N317" s="86">
        <v>3743</v>
      </c>
      <c r="O317" s="82">
        <f t="shared" si="32"/>
        <v>530</v>
      </c>
      <c r="P317" s="69">
        <f t="shared" si="33"/>
        <v>600</v>
      </c>
      <c r="Q317" s="83">
        <f t="shared" si="34"/>
        <v>1130</v>
      </c>
      <c r="R317" s="26" t="str">
        <f t="shared" si="35"/>
        <v/>
      </c>
    </row>
    <row r="318" spans="2:18" s="27" customFormat="1" x14ac:dyDescent="0.3">
      <c r="B318" s="139" t="s">
        <v>162</v>
      </c>
      <c r="C318" s="25" t="s">
        <v>12</v>
      </c>
      <c r="D318" s="141" t="str">
        <f t="shared" si="30"/>
        <v>The University of Exeter</v>
      </c>
      <c r="E318" s="141" t="str">
        <f t="shared" si="31"/>
        <v>United Kingdom</v>
      </c>
      <c r="F318" s="139" t="s">
        <v>1088</v>
      </c>
      <c r="G318" s="139" t="s">
        <v>1058</v>
      </c>
      <c r="H318" s="142" t="s">
        <v>192</v>
      </c>
      <c r="I318" s="139" t="s">
        <v>1085</v>
      </c>
      <c r="J318" s="139" t="s">
        <v>1038</v>
      </c>
      <c r="K318" s="84">
        <v>43045</v>
      </c>
      <c r="L318" s="84">
        <v>43049</v>
      </c>
      <c r="M318" s="85">
        <v>5</v>
      </c>
      <c r="N318" s="86">
        <v>3743</v>
      </c>
      <c r="O318" s="82">
        <f t="shared" si="32"/>
        <v>530</v>
      </c>
      <c r="P318" s="69">
        <f t="shared" si="33"/>
        <v>600</v>
      </c>
      <c r="Q318" s="83">
        <f t="shared" si="34"/>
        <v>1130</v>
      </c>
      <c r="R318" s="26" t="str">
        <f t="shared" si="35"/>
        <v/>
      </c>
    </row>
    <row r="319" spans="2:18" s="197" customFormat="1" x14ac:dyDescent="0.3">
      <c r="B319" s="210" t="s">
        <v>160</v>
      </c>
      <c r="C319" s="195" t="s">
        <v>12</v>
      </c>
      <c r="D319" s="212" t="str">
        <f t="shared" ref="D319:D326" si="66">IFERROR(IF(VLOOKUP(C319,PartnerN°Ref,2,FALSE)=0,"",VLOOKUP(C319,PartnerN°Ref,2,FALSE)),"")</f>
        <v>The University of Exeter</v>
      </c>
      <c r="E319" s="212" t="str">
        <f t="shared" ref="E319:E326" si="67">IFERROR(IF(VLOOKUP(C319,PartnerN°Ref,3,FALSE)=0,"",VLOOKUP(C319,PartnerN°Ref,3,FALSE)),"")</f>
        <v>United Kingdom</v>
      </c>
      <c r="F319" s="210" t="s">
        <v>1787</v>
      </c>
      <c r="G319" s="210" t="s">
        <v>1051</v>
      </c>
      <c r="H319" s="213" t="s">
        <v>192</v>
      </c>
      <c r="I319" s="210" t="s">
        <v>1788</v>
      </c>
      <c r="J319" s="210" t="s">
        <v>1789</v>
      </c>
      <c r="K319" s="202">
        <v>43413</v>
      </c>
      <c r="L319" s="202">
        <v>43422</v>
      </c>
      <c r="M319" s="206">
        <v>9</v>
      </c>
      <c r="N319" s="207">
        <v>3812</v>
      </c>
      <c r="O319" s="203">
        <f t="shared" ref="O319:O326" si="68">IF(R319="Error",0,IF(AND(N319&gt;99,N319&lt;500),180,0)+IF(AND(N319&gt;499,N319&lt;2000),275,0)+IF(AND(N319&gt;1999,N319&lt;3000),360,0)+IF(AND(N319&gt;2999,N319&lt;4000),530,0)+IF(AND(N319&gt;3999,N319&lt;8000),820,0)+IF(N319&gt;7999,1100,0))</f>
        <v>530</v>
      </c>
      <c r="P319" s="200">
        <f t="shared" ref="P319:P326" si="69">IF(R319="Error",0,IF(M319&gt;((L319-K319)+1),IF(AND(H319="Staff",((L319-K319)+1)&gt;0,((L319-K319)+1)&lt;15),(120*((L319-K319)+1)),IF(AND(H319="Staff",((L319-K319)+1)&gt;14,((L319-K319)+1)&lt;61),(1680+((((L319-K319)+1)-14)*70)),IF(AND(H319="Staff",((L319-K319)+1)&gt;60,((L319-K319)+1)&lt;91),(4900+((((L319-K319)+1)-60)*50)),IF(AND(H319="Staff",((L319-K319)+1)&gt;90),6400,IF(AND(H319="Student",((L319-K319)+1)&gt;0,((L319-K319)+1)&lt;15),(55*((L319-K319)+1)),IF(AND(H319="Student",((L319-K319)+1)&gt;14,((L319-K319)+1)&lt;91),(770+((((L319-K319)+1)-14)*40)),IF(AND(H319="Student",((L319-K319)+1)&gt;90),3810,0))))))),IF(AND(H319="Staff",M319&gt;0,M319&lt;15),(120*M319),IF(AND(H319="Staff",M319&gt;14,M319&lt;61),(1680+((M319-14)*70)),IF(AND(H319="Staff",M319&gt;60,M319&lt;91),(4900+((M319-60)*50)),IF(AND(H319="Staff",M319&gt;90),6400,IF(AND(H319="Student",M319&gt;0,M319&lt;15),(55*M319),IF(AND(H319="Student",M319&gt;14,M319&lt;91),(770+((M319-14)*40)),IF(AND(H319="Student",M319&gt;90),3810,0)))))))))</f>
        <v>1080</v>
      </c>
      <c r="Q319" s="204">
        <f t="shared" ref="Q319:Q326" si="70">O319+P319</f>
        <v>1610</v>
      </c>
      <c r="R319" s="196" t="str">
        <f t="shared" ref="R319:R326" si="71">IF(OR(COUNTBLANK(B319:N319)&gt;0,COUNTIF(WorkPackage,B319)=0,COUNTIF(PartnerN°,C319)=0,COUNTIF(CountryALL,E319)=0,COUNTIF(Category2,H319)=0,(L319-K319)&lt;0,ISNUMBER(M319)=FALSE,IF(ISNUMBER(M319)=TRUE,M319=INT(M319*1)/1=FALSE),ISNUMBER(N319)=FALSE,IF(ISNUMBER(N319)=TRUE,N319=INT(N319*1)/1=FALSE)),"Error","")</f>
        <v/>
      </c>
    </row>
    <row r="320" spans="2:18" s="197" customFormat="1" x14ac:dyDescent="0.3">
      <c r="B320" s="210" t="s">
        <v>160</v>
      </c>
      <c r="C320" s="195" t="s">
        <v>12</v>
      </c>
      <c r="D320" s="212" t="str">
        <f t="shared" si="66"/>
        <v>The University of Exeter</v>
      </c>
      <c r="E320" s="212" t="str">
        <f t="shared" si="67"/>
        <v>United Kingdom</v>
      </c>
      <c r="F320" s="210" t="s">
        <v>1790</v>
      </c>
      <c r="G320" s="210" t="s">
        <v>1058</v>
      </c>
      <c r="H320" s="213" t="s">
        <v>192</v>
      </c>
      <c r="I320" s="210" t="s">
        <v>1788</v>
      </c>
      <c r="J320" s="210" t="s">
        <v>1789</v>
      </c>
      <c r="K320" s="202">
        <v>43413</v>
      </c>
      <c r="L320" s="202">
        <v>43422</v>
      </c>
      <c r="M320" s="206">
        <v>9</v>
      </c>
      <c r="N320" s="207">
        <v>3812</v>
      </c>
      <c r="O320" s="203">
        <f t="shared" si="68"/>
        <v>530</v>
      </c>
      <c r="P320" s="200">
        <f t="shared" si="69"/>
        <v>1080</v>
      </c>
      <c r="Q320" s="204">
        <f t="shared" si="70"/>
        <v>1610</v>
      </c>
      <c r="R320" s="196" t="str">
        <f t="shared" si="71"/>
        <v/>
      </c>
    </row>
    <row r="321" spans="2:18" s="197" customFormat="1" x14ac:dyDescent="0.3">
      <c r="B321" s="210" t="s">
        <v>160</v>
      </c>
      <c r="C321" s="195" t="s">
        <v>12</v>
      </c>
      <c r="D321" s="212" t="str">
        <f t="shared" si="66"/>
        <v>The University of Exeter</v>
      </c>
      <c r="E321" s="212" t="str">
        <f t="shared" si="67"/>
        <v>United Kingdom</v>
      </c>
      <c r="F321" s="210" t="s">
        <v>1791</v>
      </c>
      <c r="G321" s="210" t="s">
        <v>1051</v>
      </c>
      <c r="H321" s="213" t="s">
        <v>192</v>
      </c>
      <c r="I321" s="210" t="s">
        <v>1788</v>
      </c>
      <c r="J321" s="214" t="s">
        <v>1038</v>
      </c>
      <c r="K321" s="205">
        <v>43449</v>
      </c>
      <c r="L321" s="205">
        <v>43455</v>
      </c>
      <c r="M321" s="206">
        <v>7</v>
      </c>
      <c r="N321" s="207">
        <v>3744</v>
      </c>
      <c r="O321" s="203">
        <f t="shared" si="68"/>
        <v>530</v>
      </c>
      <c r="P321" s="200">
        <f t="shared" si="69"/>
        <v>840</v>
      </c>
      <c r="Q321" s="204">
        <f t="shared" si="70"/>
        <v>1370</v>
      </c>
      <c r="R321" s="196" t="str">
        <f t="shared" si="71"/>
        <v/>
      </c>
    </row>
    <row r="322" spans="2:18" s="197" customFormat="1" x14ac:dyDescent="0.3">
      <c r="B322" s="210" t="s">
        <v>160</v>
      </c>
      <c r="C322" s="195" t="s">
        <v>12</v>
      </c>
      <c r="D322" s="212" t="str">
        <f t="shared" si="66"/>
        <v>The University of Exeter</v>
      </c>
      <c r="E322" s="212" t="str">
        <f t="shared" si="67"/>
        <v>United Kingdom</v>
      </c>
      <c r="F322" s="210" t="s">
        <v>1792</v>
      </c>
      <c r="G322" s="210" t="s">
        <v>1058</v>
      </c>
      <c r="H322" s="213" t="s">
        <v>192</v>
      </c>
      <c r="I322" s="210" t="s">
        <v>1788</v>
      </c>
      <c r="J322" s="214" t="s">
        <v>1038</v>
      </c>
      <c r="K322" s="205">
        <v>43449</v>
      </c>
      <c r="L322" s="205">
        <v>43455</v>
      </c>
      <c r="M322" s="206">
        <v>7</v>
      </c>
      <c r="N322" s="207">
        <v>3744</v>
      </c>
      <c r="O322" s="203">
        <f t="shared" si="68"/>
        <v>530</v>
      </c>
      <c r="P322" s="200">
        <f t="shared" si="69"/>
        <v>840</v>
      </c>
      <c r="Q322" s="204">
        <f t="shared" si="70"/>
        <v>1370</v>
      </c>
      <c r="R322" s="196" t="str">
        <f t="shared" si="71"/>
        <v/>
      </c>
    </row>
    <row r="323" spans="2:18" s="197" customFormat="1" ht="36" x14ac:dyDescent="0.3">
      <c r="B323" s="210" t="s">
        <v>160</v>
      </c>
      <c r="C323" s="195" t="s">
        <v>12</v>
      </c>
      <c r="D323" s="212" t="str">
        <f t="shared" si="66"/>
        <v>The University of Exeter</v>
      </c>
      <c r="E323" s="212" t="str">
        <f t="shared" si="67"/>
        <v>United Kingdom</v>
      </c>
      <c r="F323" s="210" t="s">
        <v>1793</v>
      </c>
      <c r="G323" s="210" t="s">
        <v>1073</v>
      </c>
      <c r="H323" s="213" t="s">
        <v>192</v>
      </c>
      <c r="I323" s="210" t="s">
        <v>1788</v>
      </c>
      <c r="J323" s="214" t="s">
        <v>1440</v>
      </c>
      <c r="K323" s="205">
        <v>43520</v>
      </c>
      <c r="L323" s="205">
        <v>43524</v>
      </c>
      <c r="M323" s="206">
        <v>5</v>
      </c>
      <c r="N323" s="207">
        <v>1244</v>
      </c>
      <c r="O323" s="203">
        <f t="shared" si="68"/>
        <v>275</v>
      </c>
      <c r="P323" s="200">
        <f t="shared" si="69"/>
        <v>600</v>
      </c>
      <c r="Q323" s="204">
        <f t="shared" si="70"/>
        <v>875</v>
      </c>
      <c r="R323" s="196" t="str">
        <f t="shared" si="71"/>
        <v/>
      </c>
    </row>
    <row r="324" spans="2:18" s="197" customFormat="1" ht="36" x14ac:dyDescent="0.3">
      <c r="B324" s="210" t="s">
        <v>160</v>
      </c>
      <c r="C324" s="195" t="s">
        <v>12</v>
      </c>
      <c r="D324" s="212" t="str">
        <f t="shared" si="66"/>
        <v>The University of Exeter</v>
      </c>
      <c r="E324" s="212" t="str">
        <f t="shared" si="67"/>
        <v>United Kingdom</v>
      </c>
      <c r="F324" s="210" t="s">
        <v>1794</v>
      </c>
      <c r="G324" s="210" t="s">
        <v>1076</v>
      </c>
      <c r="H324" s="213" t="s">
        <v>192</v>
      </c>
      <c r="I324" s="210" t="s">
        <v>1788</v>
      </c>
      <c r="J324" s="214" t="s">
        <v>1440</v>
      </c>
      <c r="K324" s="205">
        <v>43522</v>
      </c>
      <c r="L324" s="205">
        <v>43526</v>
      </c>
      <c r="M324" s="206">
        <v>5</v>
      </c>
      <c r="N324" s="207">
        <v>1244</v>
      </c>
      <c r="O324" s="203">
        <f t="shared" si="68"/>
        <v>275</v>
      </c>
      <c r="P324" s="200">
        <f t="shared" si="69"/>
        <v>600</v>
      </c>
      <c r="Q324" s="204">
        <f t="shared" si="70"/>
        <v>875</v>
      </c>
      <c r="R324" s="196" t="str">
        <f t="shared" si="71"/>
        <v/>
      </c>
    </row>
    <row r="325" spans="2:18" s="197" customFormat="1" x14ac:dyDescent="0.3">
      <c r="B325" s="210" t="s">
        <v>162</v>
      </c>
      <c r="C325" s="195" t="s">
        <v>12</v>
      </c>
      <c r="D325" s="212" t="str">
        <f t="shared" si="66"/>
        <v>The University of Exeter</v>
      </c>
      <c r="E325" s="212" t="str">
        <f t="shared" si="67"/>
        <v>United Kingdom</v>
      </c>
      <c r="F325" s="210" t="s">
        <v>1795</v>
      </c>
      <c r="G325" s="210" t="s">
        <v>1051</v>
      </c>
      <c r="H325" s="213" t="s">
        <v>192</v>
      </c>
      <c r="I325" s="210" t="s">
        <v>1788</v>
      </c>
      <c r="J325" s="210" t="s">
        <v>1038</v>
      </c>
      <c r="K325" s="205">
        <v>43721</v>
      </c>
      <c r="L325" s="205">
        <v>43729</v>
      </c>
      <c r="M325" s="206">
        <v>8</v>
      </c>
      <c r="N325" s="207">
        <v>3744</v>
      </c>
      <c r="O325" s="203">
        <f t="shared" si="68"/>
        <v>530</v>
      </c>
      <c r="P325" s="200">
        <f t="shared" si="69"/>
        <v>960</v>
      </c>
      <c r="Q325" s="204">
        <f t="shared" si="70"/>
        <v>1490</v>
      </c>
      <c r="R325" s="196" t="str">
        <f t="shared" si="71"/>
        <v/>
      </c>
    </row>
    <row r="326" spans="2:18" s="197" customFormat="1" x14ac:dyDescent="0.3">
      <c r="B326" s="210" t="s">
        <v>162</v>
      </c>
      <c r="C326" s="195" t="s">
        <v>12</v>
      </c>
      <c r="D326" s="212" t="str">
        <f t="shared" si="66"/>
        <v>The University of Exeter</v>
      </c>
      <c r="E326" s="212" t="str">
        <f t="shared" si="67"/>
        <v>United Kingdom</v>
      </c>
      <c r="F326" s="210" t="s">
        <v>1796</v>
      </c>
      <c r="G326" s="210" t="s">
        <v>1058</v>
      </c>
      <c r="H326" s="213" t="s">
        <v>192</v>
      </c>
      <c r="I326" s="210" t="s">
        <v>1788</v>
      </c>
      <c r="J326" s="210" t="s">
        <v>1038</v>
      </c>
      <c r="K326" s="205">
        <v>43721</v>
      </c>
      <c r="L326" s="205">
        <v>43729</v>
      </c>
      <c r="M326" s="206">
        <v>8</v>
      </c>
      <c r="N326" s="207">
        <v>3744</v>
      </c>
      <c r="O326" s="203">
        <f t="shared" si="68"/>
        <v>530</v>
      </c>
      <c r="P326" s="200">
        <f t="shared" si="69"/>
        <v>960</v>
      </c>
      <c r="Q326" s="204">
        <f t="shared" si="70"/>
        <v>1490</v>
      </c>
      <c r="R326" s="196" t="str">
        <f t="shared" si="71"/>
        <v/>
      </c>
    </row>
    <row r="327" spans="2:18" s="27" customFormat="1" x14ac:dyDescent="0.3">
      <c r="B327" s="139" t="s">
        <v>211</v>
      </c>
      <c r="C327" s="25" t="s">
        <v>13</v>
      </c>
      <c r="D327" s="141" t="str">
        <f t="shared" si="30"/>
        <v>Tallinn University</v>
      </c>
      <c r="E327" s="141" t="str">
        <f t="shared" si="31"/>
        <v>Estonia</v>
      </c>
      <c r="F327" s="139" t="s">
        <v>1103</v>
      </c>
      <c r="G327" s="139" t="s">
        <v>1089</v>
      </c>
      <c r="H327" s="142" t="s">
        <v>192</v>
      </c>
      <c r="I327" s="139" t="s">
        <v>1040</v>
      </c>
      <c r="J327" s="139" t="s">
        <v>1038</v>
      </c>
      <c r="K327" s="75">
        <v>42700</v>
      </c>
      <c r="L327" s="75">
        <v>42704</v>
      </c>
      <c r="M327" s="85">
        <v>5</v>
      </c>
      <c r="N327" s="86">
        <v>3132</v>
      </c>
      <c r="O327" s="82">
        <f t="shared" si="32"/>
        <v>530</v>
      </c>
      <c r="P327" s="69">
        <f t="shared" si="33"/>
        <v>600</v>
      </c>
      <c r="Q327" s="83">
        <f t="shared" si="34"/>
        <v>1130</v>
      </c>
      <c r="R327" s="26" t="str">
        <f t="shared" si="35"/>
        <v/>
      </c>
    </row>
    <row r="328" spans="2:18" s="27" customFormat="1" ht="36" x14ac:dyDescent="0.3">
      <c r="B328" s="139" t="s">
        <v>160</v>
      </c>
      <c r="C328" s="25" t="s">
        <v>13</v>
      </c>
      <c r="D328" s="141" t="str">
        <f t="shared" si="30"/>
        <v>Tallinn University</v>
      </c>
      <c r="E328" s="141" t="str">
        <f t="shared" si="31"/>
        <v>Estonia</v>
      </c>
      <c r="F328" s="139" t="s">
        <v>1104</v>
      </c>
      <c r="G328" s="139" t="s">
        <v>1092</v>
      </c>
      <c r="H328" s="142" t="s">
        <v>192</v>
      </c>
      <c r="I328" s="139" t="s">
        <v>1040</v>
      </c>
      <c r="J328" s="143" t="s">
        <v>1105</v>
      </c>
      <c r="K328" s="84">
        <v>42800</v>
      </c>
      <c r="L328" s="84">
        <v>42803</v>
      </c>
      <c r="M328" s="85">
        <v>4</v>
      </c>
      <c r="N328" s="86">
        <v>1670</v>
      </c>
      <c r="O328" s="82">
        <f t="shared" si="32"/>
        <v>275</v>
      </c>
      <c r="P328" s="69">
        <f t="shared" si="33"/>
        <v>480</v>
      </c>
      <c r="Q328" s="83">
        <f t="shared" si="34"/>
        <v>755</v>
      </c>
      <c r="R328" s="26" t="str">
        <f t="shared" si="35"/>
        <v/>
      </c>
    </row>
    <row r="329" spans="2:18" s="27" customFormat="1" x14ac:dyDescent="0.3">
      <c r="B329" s="139" t="s">
        <v>160</v>
      </c>
      <c r="C329" s="25" t="s">
        <v>13</v>
      </c>
      <c r="D329" s="141" t="str">
        <f t="shared" si="30"/>
        <v>Tallinn University</v>
      </c>
      <c r="E329" s="141" t="str">
        <f t="shared" si="31"/>
        <v>Estonia</v>
      </c>
      <c r="F329" s="139" t="s">
        <v>1106</v>
      </c>
      <c r="G329" s="139" t="s">
        <v>1089</v>
      </c>
      <c r="H329" s="142" t="s">
        <v>192</v>
      </c>
      <c r="I329" s="139" t="s">
        <v>1040</v>
      </c>
      <c r="J329" s="139" t="s">
        <v>1038</v>
      </c>
      <c r="K329" s="84">
        <v>43044</v>
      </c>
      <c r="L329" s="84">
        <v>43051</v>
      </c>
      <c r="M329" s="85">
        <v>8</v>
      </c>
      <c r="N329" s="86">
        <v>3132</v>
      </c>
      <c r="O329" s="82">
        <f t="shared" si="32"/>
        <v>530</v>
      </c>
      <c r="P329" s="69">
        <f t="shared" si="33"/>
        <v>960</v>
      </c>
      <c r="Q329" s="83">
        <f t="shared" si="34"/>
        <v>1490</v>
      </c>
      <c r="R329" s="26" t="str">
        <f t="shared" si="35"/>
        <v/>
      </c>
    </row>
    <row r="330" spans="2:18" s="27" customFormat="1" ht="36" x14ac:dyDescent="0.3">
      <c r="B330" s="139" t="s">
        <v>160</v>
      </c>
      <c r="C330" s="25" t="s">
        <v>13</v>
      </c>
      <c r="D330" s="141" t="str">
        <f t="shared" si="30"/>
        <v>Tallinn University</v>
      </c>
      <c r="E330" s="141" t="str">
        <f t="shared" si="31"/>
        <v>Estonia</v>
      </c>
      <c r="F330" s="139" t="s">
        <v>1107</v>
      </c>
      <c r="G330" s="139" t="s">
        <v>1098</v>
      </c>
      <c r="H330" s="142" t="s">
        <v>192</v>
      </c>
      <c r="I330" s="139" t="s">
        <v>1040</v>
      </c>
      <c r="J330" s="139" t="s">
        <v>1038</v>
      </c>
      <c r="K330" s="84">
        <v>43044</v>
      </c>
      <c r="L330" s="84">
        <v>43051</v>
      </c>
      <c r="M330" s="85">
        <v>8</v>
      </c>
      <c r="N330" s="86">
        <v>3132</v>
      </c>
      <c r="O330" s="82">
        <f t="shared" si="32"/>
        <v>530</v>
      </c>
      <c r="P330" s="69">
        <f t="shared" si="33"/>
        <v>960</v>
      </c>
      <c r="Q330" s="83">
        <f t="shared" si="34"/>
        <v>1490</v>
      </c>
      <c r="R330" s="26" t="str">
        <f t="shared" si="35"/>
        <v/>
      </c>
    </row>
    <row r="331" spans="2:18" s="27" customFormat="1" x14ac:dyDescent="0.3">
      <c r="B331" s="139" t="s">
        <v>160</v>
      </c>
      <c r="C331" s="25" t="s">
        <v>13</v>
      </c>
      <c r="D331" s="141" t="str">
        <f t="shared" si="30"/>
        <v>Tallinn University</v>
      </c>
      <c r="E331" s="141" t="str">
        <f t="shared" si="31"/>
        <v>Estonia</v>
      </c>
      <c r="F331" s="139" t="s">
        <v>1108</v>
      </c>
      <c r="G331" s="139" t="s">
        <v>1094</v>
      </c>
      <c r="H331" s="142" t="s">
        <v>192</v>
      </c>
      <c r="I331" s="139" t="s">
        <v>1040</v>
      </c>
      <c r="J331" s="139" t="s">
        <v>1038</v>
      </c>
      <c r="K331" s="84">
        <v>43044</v>
      </c>
      <c r="L331" s="84">
        <v>43051</v>
      </c>
      <c r="M331" s="85">
        <v>8</v>
      </c>
      <c r="N331" s="86">
        <v>3132</v>
      </c>
      <c r="O331" s="82">
        <f t="shared" si="32"/>
        <v>530</v>
      </c>
      <c r="P331" s="69">
        <f t="shared" si="33"/>
        <v>960</v>
      </c>
      <c r="Q331" s="83">
        <f t="shared" si="34"/>
        <v>1490</v>
      </c>
      <c r="R331" s="26" t="str">
        <f t="shared" si="35"/>
        <v/>
      </c>
    </row>
    <row r="332" spans="2:18" s="27" customFormat="1" ht="36" x14ac:dyDescent="0.3">
      <c r="B332" s="139" t="s">
        <v>160</v>
      </c>
      <c r="C332" s="25" t="s">
        <v>13</v>
      </c>
      <c r="D332" s="141" t="str">
        <f t="shared" si="30"/>
        <v>Tallinn University</v>
      </c>
      <c r="E332" s="141" t="str">
        <f t="shared" si="31"/>
        <v>Estonia</v>
      </c>
      <c r="F332" s="139" t="s">
        <v>1109</v>
      </c>
      <c r="G332" s="139" t="s">
        <v>1110</v>
      </c>
      <c r="H332" s="142" t="s">
        <v>193</v>
      </c>
      <c r="I332" s="139" t="s">
        <v>1040</v>
      </c>
      <c r="J332" s="139" t="s">
        <v>1038</v>
      </c>
      <c r="K332" s="84">
        <v>43044</v>
      </c>
      <c r="L332" s="84">
        <v>43051</v>
      </c>
      <c r="M332" s="85">
        <v>8</v>
      </c>
      <c r="N332" s="86">
        <v>3132</v>
      </c>
      <c r="O332" s="82">
        <f t="shared" si="32"/>
        <v>530</v>
      </c>
      <c r="P332" s="69">
        <f t="shared" si="33"/>
        <v>440</v>
      </c>
      <c r="Q332" s="83">
        <f t="shared" si="34"/>
        <v>970</v>
      </c>
      <c r="R332" s="26" t="str">
        <f t="shared" si="35"/>
        <v/>
      </c>
    </row>
    <row r="333" spans="2:18" s="27" customFormat="1" ht="36" x14ac:dyDescent="0.3">
      <c r="B333" s="139" t="s">
        <v>160</v>
      </c>
      <c r="C333" s="25" t="s">
        <v>13</v>
      </c>
      <c r="D333" s="141" t="str">
        <f t="shared" si="30"/>
        <v>Tallinn University</v>
      </c>
      <c r="E333" s="141" t="str">
        <f t="shared" si="31"/>
        <v>Estonia</v>
      </c>
      <c r="F333" s="139" t="s">
        <v>1111</v>
      </c>
      <c r="G333" s="139" t="s">
        <v>1098</v>
      </c>
      <c r="H333" s="142" t="s">
        <v>192</v>
      </c>
      <c r="I333" s="139" t="s">
        <v>1040</v>
      </c>
      <c r="J333" s="143" t="s">
        <v>515</v>
      </c>
      <c r="K333" s="84">
        <v>43179</v>
      </c>
      <c r="L333" s="84">
        <v>43183</v>
      </c>
      <c r="M333" s="85">
        <v>5</v>
      </c>
      <c r="N333" s="86">
        <v>2021</v>
      </c>
      <c r="O333" s="82">
        <f t="shared" si="32"/>
        <v>360</v>
      </c>
      <c r="P333" s="69">
        <f t="shared" si="33"/>
        <v>600</v>
      </c>
      <c r="Q333" s="83">
        <f t="shared" si="34"/>
        <v>960</v>
      </c>
      <c r="R333" s="26" t="str">
        <f t="shared" si="35"/>
        <v/>
      </c>
    </row>
    <row r="334" spans="2:18" s="27" customFormat="1" ht="36" x14ac:dyDescent="0.3">
      <c r="B334" s="139" t="s">
        <v>160</v>
      </c>
      <c r="C334" s="25" t="s">
        <v>13</v>
      </c>
      <c r="D334" s="141" t="str">
        <f t="shared" si="30"/>
        <v>Tallinn University</v>
      </c>
      <c r="E334" s="141" t="str">
        <f t="shared" si="31"/>
        <v>Estonia</v>
      </c>
      <c r="F334" s="139" t="s">
        <v>1112</v>
      </c>
      <c r="G334" s="139" t="s">
        <v>1092</v>
      </c>
      <c r="H334" s="142" t="s">
        <v>192</v>
      </c>
      <c r="I334" s="139" t="s">
        <v>1040</v>
      </c>
      <c r="J334" s="143" t="s">
        <v>515</v>
      </c>
      <c r="K334" s="84">
        <v>43179</v>
      </c>
      <c r="L334" s="84">
        <v>43181</v>
      </c>
      <c r="M334" s="85">
        <v>3</v>
      </c>
      <c r="N334" s="86">
        <v>2021</v>
      </c>
      <c r="O334" s="82">
        <f t="shared" si="32"/>
        <v>360</v>
      </c>
      <c r="P334" s="69">
        <f t="shared" si="33"/>
        <v>360</v>
      </c>
      <c r="Q334" s="83">
        <f t="shared" si="34"/>
        <v>720</v>
      </c>
      <c r="R334" s="26" t="str">
        <f t="shared" si="35"/>
        <v/>
      </c>
    </row>
    <row r="335" spans="2:18" s="197" customFormat="1" ht="36" x14ac:dyDescent="0.3">
      <c r="B335" s="210" t="s">
        <v>160</v>
      </c>
      <c r="C335" s="195" t="s">
        <v>13</v>
      </c>
      <c r="D335" s="212" t="str">
        <f t="shared" ref="D335:D345" si="72">IFERROR(IF(VLOOKUP(C335,PartnerN°Ref,2,FALSE)=0,"",VLOOKUP(C335,PartnerN°Ref,2,FALSE)),"")</f>
        <v>Tallinn University</v>
      </c>
      <c r="E335" s="212" t="str">
        <f t="shared" ref="E335:E345" si="73">IFERROR(IF(VLOOKUP(C335,PartnerN°Ref,3,FALSE)=0,"",VLOOKUP(C335,PartnerN°Ref,3,FALSE)),"")</f>
        <v>Estonia</v>
      </c>
      <c r="F335" s="210" t="s">
        <v>1855</v>
      </c>
      <c r="G335" s="210" t="s">
        <v>1092</v>
      </c>
      <c r="H335" s="213" t="s">
        <v>192</v>
      </c>
      <c r="I335" s="210" t="s">
        <v>1040</v>
      </c>
      <c r="J335" s="214" t="s">
        <v>1506</v>
      </c>
      <c r="K335" s="205">
        <v>43414</v>
      </c>
      <c r="L335" s="205">
        <v>43421</v>
      </c>
      <c r="M335" s="206">
        <v>8</v>
      </c>
      <c r="N335" s="207">
        <v>3223</v>
      </c>
      <c r="O335" s="203">
        <f t="shared" ref="O335:O345" si="74">IF(R335="Error",0,IF(AND(N335&gt;99,N335&lt;500),180,0)+IF(AND(N335&gt;499,N335&lt;2000),275,0)+IF(AND(N335&gt;1999,N335&lt;3000),360,0)+IF(AND(N335&gt;2999,N335&lt;4000),530,0)+IF(AND(N335&gt;3999,N335&lt;8000),820,0)+IF(N335&gt;7999,1100,0))</f>
        <v>530</v>
      </c>
      <c r="P335" s="200">
        <f t="shared" ref="P335:P345" si="75">IF(R335="Error",0,IF(M335&gt;((L335-K335)+1),IF(AND(H335="Staff",((L335-K335)+1)&gt;0,((L335-K335)+1)&lt;15),(120*((L335-K335)+1)),IF(AND(H335="Staff",((L335-K335)+1)&gt;14,((L335-K335)+1)&lt;61),(1680+((((L335-K335)+1)-14)*70)),IF(AND(H335="Staff",((L335-K335)+1)&gt;60,((L335-K335)+1)&lt;91),(4900+((((L335-K335)+1)-60)*50)),IF(AND(H335="Staff",((L335-K335)+1)&gt;90),6400,IF(AND(H335="Student",((L335-K335)+1)&gt;0,((L335-K335)+1)&lt;15),(55*((L335-K335)+1)),IF(AND(H335="Student",((L335-K335)+1)&gt;14,((L335-K335)+1)&lt;91),(770+((((L335-K335)+1)-14)*40)),IF(AND(H335="Student",((L335-K335)+1)&gt;90),3810,0))))))),IF(AND(H335="Staff",M335&gt;0,M335&lt;15),(120*M335),IF(AND(H335="Staff",M335&gt;14,M335&lt;61),(1680+((M335-14)*70)),IF(AND(H335="Staff",M335&gt;60,M335&lt;91),(4900+((M335-60)*50)),IF(AND(H335="Staff",M335&gt;90),6400,IF(AND(H335="Student",M335&gt;0,M335&lt;15),(55*M335),IF(AND(H335="Student",M335&gt;14,M335&lt;91),(770+((M335-14)*40)),IF(AND(H335="Student",M335&gt;90),3810,0)))))))))</f>
        <v>960</v>
      </c>
      <c r="Q335" s="204">
        <f t="shared" ref="Q335:Q345" si="76">O335+P335</f>
        <v>1490</v>
      </c>
      <c r="R335" s="196" t="str">
        <f t="shared" ref="R335:R345" si="77">IF(OR(COUNTBLANK(B335:N335)&gt;0,COUNTIF(WorkPackage,B335)=0,COUNTIF(PartnerN°,C335)=0,COUNTIF(CountryALL,E335)=0,COUNTIF(Category2,H335)=0,(L335-K335)&lt;0,ISNUMBER(M335)=FALSE,IF(ISNUMBER(M335)=TRUE,M335=INT(M335*1)/1=FALSE),ISNUMBER(N335)=FALSE,IF(ISNUMBER(N335)=TRUE,N335=INT(N335*1)/1=FALSE)),"Error","")</f>
        <v/>
      </c>
    </row>
    <row r="336" spans="2:18" s="197" customFormat="1" x14ac:dyDescent="0.3">
      <c r="B336" s="210" t="s">
        <v>160</v>
      </c>
      <c r="C336" s="195" t="s">
        <v>13</v>
      </c>
      <c r="D336" s="212" t="str">
        <f t="shared" si="72"/>
        <v>Tallinn University</v>
      </c>
      <c r="E336" s="212" t="str">
        <f t="shared" si="73"/>
        <v>Estonia</v>
      </c>
      <c r="F336" s="210" t="s">
        <v>1856</v>
      </c>
      <c r="G336" s="210" t="s">
        <v>1089</v>
      </c>
      <c r="H336" s="213" t="s">
        <v>192</v>
      </c>
      <c r="I336" s="210" t="s">
        <v>1040</v>
      </c>
      <c r="J336" s="214" t="s">
        <v>1506</v>
      </c>
      <c r="K336" s="205">
        <v>43414</v>
      </c>
      <c r="L336" s="205">
        <v>43421</v>
      </c>
      <c r="M336" s="206">
        <v>8</v>
      </c>
      <c r="N336" s="207">
        <v>3223</v>
      </c>
      <c r="O336" s="203">
        <f t="shared" si="74"/>
        <v>530</v>
      </c>
      <c r="P336" s="200">
        <f t="shared" si="75"/>
        <v>960</v>
      </c>
      <c r="Q336" s="204">
        <f t="shared" si="76"/>
        <v>1490</v>
      </c>
      <c r="R336" s="196" t="str">
        <f t="shared" si="77"/>
        <v/>
      </c>
    </row>
    <row r="337" spans="2:18" s="197" customFormat="1" ht="36" x14ac:dyDescent="0.3">
      <c r="B337" s="210" t="s">
        <v>160</v>
      </c>
      <c r="C337" s="195" t="s">
        <v>13</v>
      </c>
      <c r="D337" s="212" t="str">
        <f t="shared" si="72"/>
        <v>Tallinn University</v>
      </c>
      <c r="E337" s="212" t="str">
        <f t="shared" si="73"/>
        <v>Estonia</v>
      </c>
      <c r="F337" s="210" t="s">
        <v>1857</v>
      </c>
      <c r="G337" s="210" t="s">
        <v>1098</v>
      </c>
      <c r="H337" s="213" t="s">
        <v>192</v>
      </c>
      <c r="I337" s="210" t="s">
        <v>1040</v>
      </c>
      <c r="J337" s="214" t="s">
        <v>1506</v>
      </c>
      <c r="K337" s="205">
        <v>43414</v>
      </c>
      <c r="L337" s="205">
        <v>43421</v>
      </c>
      <c r="M337" s="206">
        <v>8</v>
      </c>
      <c r="N337" s="207">
        <v>3223</v>
      </c>
      <c r="O337" s="203">
        <f t="shared" si="74"/>
        <v>530</v>
      </c>
      <c r="P337" s="200">
        <f t="shared" si="75"/>
        <v>960</v>
      </c>
      <c r="Q337" s="204">
        <f t="shared" si="76"/>
        <v>1490</v>
      </c>
      <c r="R337" s="196" t="str">
        <f t="shared" si="77"/>
        <v/>
      </c>
    </row>
    <row r="338" spans="2:18" s="197" customFormat="1" ht="36" x14ac:dyDescent="0.3">
      <c r="B338" s="210" t="s">
        <v>160</v>
      </c>
      <c r="C338" s="195" t="s">
        <v>13</v>
      </c>
      <c r="D338" s="212" t="str">
        <f t="shared" si="72"/>
        <v>Tallinn University</v>
      </c>
      <c r="E338" s="212" t="str">
        <f t="shared" si="73"/>
        <v>Estonia</v>
      </c>
      <c r="F338" s="210" t="s">
        <v>1858</v>
      </c>
      <c r="G338" s="210" t="s">
        <v>1092</v>
      </c>
      <c r="H338" s="213" t="s">
        <v>192</v>
      </c>
      <c r="I338" s="210" t="s">
        <v>1040</v>
      </c>
      <c r="J338" s="214" t="s">
        <v>1440</v>
      </c>
      <c r="K338" s="205">
        <v>43522</v>
      </c>
      <c r="L338" s="205">
        <v>43526</v>
      </c>
      <c r="M338" s="206">
        <v>5</v>
      </c>
      <c r="N338" s="207">
        <v>1502</v>
      </c>
      <c r="O338" s="203">
        <f t="shared" si="74"/>
        <v>275</v>
      </c>
      <c r="P338" s="200">
        <f t="shared" si="75"/>
        <v>600</v>
      </c>
      <c r="Q338" s="204">
        <f t="shared" si="76"/>
        <v>875</v>
      </c>
      <c r="R338" s="196" t="str">
        <f t="shared" si="77"/>
        <v/>
      </c>
    </row>
    <row r="339" spans="2:18" s="197" customFormat="1" ht="36" x14ac:dyDescent="0.3">
      <c r="B339" s="210" t="s">
        <v>160</v>
      </c>
      <c r="C339" s="195" t="s">
        <v>13</v>
      </c>
      <c r="D339" s="212" t="str">
        <f t="shared" si="72"/>
        <v>Tallinn University</v>
      </c>
      <c r="E339" s="212" t="str">
        <f t="shared" si="73"/>
        <v>Estonia</v>
      </c>
      <c r="F339" s="210" t="s">
        <v>1859</v>
      </c>
      <c r="G339" s="210" t="s">
        <v>1089</v>
      </c>
      <c r="H339" s="213" t="s">
        <v>192</v>
      </c>
      <c r="I339" s="210" t="s">
        <v>1040</v>
      </c>
      <c r="J339" s="214" t="s">
        <v>1440</v>
      </c>
      <c r="K339" s="205">
        <v>43522</v>
      </c>
      <c r="L339" s="205">
        <v>43526</v>
      </c>
      <c r="M339" s="206">
        <v>5</v>
      </c>
      <c r="N339" s="207">
        <v>1502</v>
      </c>
      <c r="O339" s="203">
        <f t="shared" si="74"/>
        <v>275</v>
      </c>
      <c r="P339" s="200">
        <f t="shared" si="75"/>
        <v>600</v>
      </c>
      <c r="Q339" s="204">
        <f t="shared" si="76"/>
        <v>875</v>
      </c>
      <c r="R339" s="196" t="str">
        <f t="shared" si="77"/>
        <v/>
      </c>
    </row>
    <row r="340" spans="2:18" s="197" customFormat="1" ht="36" x14ac:dyDescent="0.3">
      <c r="B340" s="210" t="s">
        <v>160</v>
      </c>
      <c r="C340" s="195" t="s">
        <v>13</v>
      </c>
      <c r="D340" s="212" t="str">
        <f t="shared" si="72"/>
        <v>Tallinn University</v>
      </c>
      <c r="E340" s="212" t="str">
        <f t="shared" si="73"/>
        <v>Estonia</v>
      </c>
      <c r="F340" s="210" t="s">
        <v>1860</v>
      </c>
      <c r="G340" s="210" t="s">
        <v>1098</v>
      </c>
      <c r="H340" s="213" t="s">
        <v>192</v>
      </c>
      <c r="I340" s="210" t="s">
        <v>1040</v>
      </c>
      <c r="J340" s="214" t="s">
        <v>1440</v>
      </c>
      <c r="K340" s="205">
        <v>43522</v>
      </c>
      <c r="L340" s="205">
        <v>43526</v>
      </c>
      <c r="M340" s="206">
        <v>5</v>
      </c>
      <c r="N340" s="207">
        <v>1502</v>
      </c>
      <c r="O340" s="203">
        <f t="shared" si="74"/>
        <v>275</v>
      </c>
      <c r="P340" s="200">
        <f t="shared" si="75"/>
        <v>600</v>
      </c>
      <c r="Q340" s="204">
        <f t="shared" si="76"/>
        <v>875</v>
      </c>
      <c r="R340" s="196" t="str">
        <f t="shared" si="77"/>
        <v/>
      </c>
    </row>
    <row r="341" spans="2:18" s="197" customFormat="1" ht="36" x14ac:dyDescent="0.3">
      <c r="B341" s="210" t="s">
        <v>211</v>
      </c>
      <c r="C341" s="195" t="s">
        <v>13</v>
      </c>
      <c r="D341" s="212" t="str">
        <f t="shared" si="72"/>
        <v>Tallinn University</v>
      </c>
      <c r="E341" s="212" t="str">
        <f t="shared" si="73"/>
        <v>Estonia</v>
      </c>
      <c r="F341" s="210" t="s">
        <v>1861</v>
      </c>
      <c r="G341" s="210" t="s">
        <v>1092</v>
      </c>
      <c r="H341" s="213" t="s">
        <v>192</v>
      </c>
      <c r="I341" s="210" t="s">
        <v>1040</v>
      </c>
      <c r="J341" s="210" t="s">
        <v>1038</v>
      </c>
      <c r="K341" s="205">
        <v>43637</v>
      </c>
      <c r="L341" s="205">
        <v>43643</v>
      </c>
      <c r="M341" s="206">
        <v>7</v>
      </c>
      <c r="N341" s="207">
        <v>3132</v>
      </c>
      <c r="O341" s="203">
        <f t="shared" si="74"/>
        <v>530</v>
      </c>
      <c r="P341" s="200">
        <f t="shared" si="75"/>
        <v>840</v>
      </c>
      <c r="Q341" s="204">
        <f t="shared" si="76"/>
        <v>1370</v>
      </c>
      <c r="R341" s="196" t="str">
        <f t="shared" si="77"/>
        <v/>
      </c>
    </row>
    <row r="342" spans="2:18" s="197" customFormat="1" x14ac:dyDescent="0.3">
      <c r="B342" s="210" t="s">
        <v>211</v>
      </c>
      <c r="C342" s="195" t="s">
        <v>13</v>
      </c>
      <c r="D342" s="212" t="str">
        <f t="shared" si="72"/>
        <v>Tallinn University</v>
      </c>
      <c r="E342" s="212" t="str">
        <f t="shared" si="73"/>
        <v>Estonia</v>
      </c>
      <c r="F342" s="210" t="s">
        <v>1862</v>
      </c>
      <c r="G342" s="210" t="s">
        <v>1089</v>
      </c>
      <c r="H342" s="213" t="s">
        <v>192</v>
      </c>
      <c r="I342" s="210" t="s">
        <v>1040</v>
      </c>
      <c r="J342" s="210" t="s">
        <v>1038</v>
      </c>
      <c r="K342" s="205">
        <v>43637</v>
      </c>
      <c r="L342" s="205">
        <v>43643</v>
      </c>
      <c r="M342" s="206">
        <v>7</v>
      </c>
      <c r="N342" s="207">
        <v>3132</v>
      </c>
      <c r="O342" s="203">
        <f t="shared" si="74"/>
        <v>530</v>
      </c>
      <c r="P342" s="200">
        <f t="shared" si="75"/>
        <v>840</v>
      </c>
      <c r="Q342" s="204">
        <f t="shared" si="76"/>
        <v>1370</v>
      </c>
      <c r="R342" s="196" t="str">
        <f t="shared" si="77"/>
        <v/>
      </c>
    </row>
    <row r="343" spans="2:18" s="197" customFormat="1" ht="36" x14ac:dyDescent="0.3">
      <c r="B343" s="210" t="s">
        <v>211</v>
      </c>
      <c r="C343" s="195" t="s">
        <v>13</v>
      </c>
      <c r="D343" s="212" t="str">
        <f t="shared" si="72"/>
        <v>Tallinn University</v>
      </c>
      <c r="E343" s="212" t="str">
        <f t="shared" si="73"/>
        <v>Estonia</v>
      </c>
      <c r="F343" s="210" t="s">
        <v>1863</v>
      </c>
      <c r="G343" s="210" t="s">
        <v>1098</v>
      </c>
      <c r="H343" s="213" t="s">
        <v>192</v>
      </c>
      <c r="I343" s="210" t="s">
        <v>1040</v>
      </c>
      <c r="J343" s="210" t="s">
        <v>1038</v>
      </c>
      <c r="K343" s="205">
        <v>43637</v>
      </c>
      <c r="L343" s="205">
        <v>43643</v>
      </c>
      <c r="M343" s="206">
        <v>7</v>
      </c>
      <c r="N343" s="207">
        <v>3132</v>
      </c>
      <c r="O343" s="203">
        <f t="shared" si="74"/>
        <v>530</v>
      </c>
      <c r="P343" s="200">
        <f t="shared" si="75"/>
        <v>840</v>
      </c>
      <c r="Q343" s="204">
        <f t="shared" si="76"/>
        <v>1370</v>
      </c>
      <c r="R343" s="196" t="str">
        <f t="shared" si="77"/>
        <v/>
      </c>
    </row>
    <row r="344" spans="2:18" s="197" customFormat="1" x14ac:dyDescent="0.3">
      <c r="B344" s="210" t="s">
        <v>211</v>
      </c>
      <c r="C344" s="195" t="s">
        <v>13</v>
      </c>
      <c r="D344" s="212" t="str">
        <f t="shared" si="72"/>
        <v>Tallinn University</v>
      </c>
      <c r="E344" s="212" t="str">
        <f t="shared" si="73"/>
        <v>Estonia</v>
      </c>
      <c r="F344" s="210" t="s">
        <v>1864</v>
      </c>
      <c r="G344" s="210" t="s">
        <v>1089</v>
      </c>
      <c r="H344" s="213" t="s">
        <v>192</v>
      </c>
      <c r="I344" s="210" t="s">
        <v>1040</v>
      </c>
      <c r="J344" s="210" t="s">
        <v>1038</v>
      </c>
      <c r="K344" s="205">
        <v>43722</v>
      </c>
      <c r="L344" s="205">
        <v>43728</v>
      </c>
      <c r="M344" s="206">
        <v>7</v>
      </c>
      <c r="N344" s="207">
        <v>3132</v>
      </c>
      <c r="O344" s="203">
        <f t="shared" si="74"/>
        <v>530</v>
      </c>
      <c r="P344" s="200">
        <f t="shared" si="75"/>
        <v>840</v>
      </c>
      <c r="Q344" s="204">
        <f t="shared" si="76"/>
        <v>1370</v>
      </c>
      <c r="R344" s="196" t="str">
        <f t="shared" si="77"/>
        <v/>
      </c>
    </row>
    <row r="345" spans="2:18" s="197" customFormat="1" x14ac:dyDescent="0.3">
      <c r="B345" s="210" t="s">
        <v>211</v>
      </c>
      <c r="C345" s="195" t="s">
        <v>13</v>
      </c>
      <c r="D345" s="212" t="str">
        <f t="shared" si="72"/>
        <v>Tallinn University</v>
      </c>
      <c r="E345" s="212" t="str">
        <f t="shared" si="73"/>
        <v>Estonia</v>
      </c>
      <c r="F345" s="210" t="s">
        <v>1865</v>
      </c>
      <c r="G345" s="210" t="s">
        <v>1866</v>
      </c>
      <c r="H345" s="213" t="s">
        <v>192</v>
      </c>
      <c r="I345" s="210" t="s">
        <v>1040</v>
      </c>
      <c r="J345" s="210" t="s">
        <v>1038</v>
      </c>
      <c r="K345" s="205">
        <v>43722</v>
      </c>
      <c r="L345" s="205">
        <v>43728</v>
      </c>
      <c r="M345" s="206">
        <v>7</v>
      </c>
      <c r="N345" s="207">
        <v>3132</v>
      </c>
      <c r="O345" s="203">
        <f t="shared" si="74"/>
        <v>530</v>
      </c>
      <c r="P345" s="200">
        <f t="shared" si="75"/>
        <v>840</v>
      </c>
      <c r="Q345" s="204">
        <f t="shared" si="76"/>
        <v>1370</v>
      </c>
      <c r="R345" s="196" t="str">
        <f t="shared" si="77"/>
        <v/>
      </c>
    </row>
    <row r="346" spans="2:18" s="27" customFormat="1" x14ac:dyDescent="0.3">
      <c r="B346" s="139" t="s">
        <v>161</v>
      </c>
      <c r="C346" s="25" t="s">
        <v>14</v>
      </c>
      <c r="D346" s="141" t="str">
        <f t="shared" si="30"/>
        <v>Gordon Academic College of Education</v>
      </c>
      <c r="E346" s="141" t="str">
        <f t="shared" si="31"/>
        <v>Israel</v>
      </c>
      <c r="F346" s="139" t="s">
        <v>1113</v>
      </c>
      <c r="G346" s="139" t="s">
        <v>1137</v>
      </c>
      <c r="H346" s="142" t="s">
        <v>192</v>
      </c>
      <c r="I346" s="139" t="s">
        <v>488</v>
      </c>
      <c r="J346" s="139" t="s">
        <v>1161</v>
      </c>
      <c r="K346" s="75">
        <v>42702</v>
      </c>
      <c r="L346" s="75">
        <v>42703</v>
      </c>
      <c r="M346" s="85">
        <v>2</v>
      </c>
      <c r="N346" s="86">
        <v>84</v>
      </c>
      <c r="O346" s="82">
        <f t="shared" si="32"/>
        <v>0</v>
      </c>
      <c r="P346" s="69">
        <f t="shared" si="33"/>
        <v>240</v>
      </c>
      <c r="Q346" s="83">
        <f t="shared" si="34"/>
        <v>240</v>
      </c>
      <c r="R346" s="26" t="str">
        <f t="shared" si="35"/>
        <v/>
      </c>
    </row>
    <row r="347" spans="2:18" s="27" customFormat="1" x14ac:dyDescent="0.3">
      <c r="B347" s="139" t="s">
        <v>161</v>
      </c>
      <c r="C347" s="25" t="s">
        <v>14</v>
      </c>
      <c r="D347" s="141" t="str">
        <f t="shared" si="30"/>
        <v>Gordon Academic College of Education</v>
      </c>
      <c r="E347" s="141" t="str">
        <f t="shared" si="31"/>
        <v>Israel</v>
      </c>
      <c r="F347" s="139" t="s">
        <v>1118</v>
      </c>
      <c r="G347" s="139" t="s">
        <v>1162</v>
      </c>
      <c r="H347" s="142" t="s">
        <v>192</v>
      </c>
      <c r="I347" s="139" t="s">
        <v>488</v>
      </c>
      <c r="J347" s="139" t="s">
        <v>1161</v>
      </c>
      <c r="K347" s="84">
        <v>42702</v>
      </c>
      <c r="L347" s="84">
        <v>42702</v>
      </c>
      <c r="M347" s="85">
        <v>1</v>
      </c>
      <c r="N347" s="86">
        <v>84</v>
      </c>
      <c r="O347" s="82">
        <f t="shared" si="32"/>
        <v>0</v>
      </c>
      <c r="P347" s="69">
        <f t="shared" si="33"/>
        <v>120</v>
      </c>
      <c r="Q347" s="83">
        <f t="shared" si="34"/>
        <v>120</v>
      </c>
      <c r="R347" s="26" t="str">
        <f t="shared" si="35"/>
        <v/>
      </c>
    </row>
    <row r="348" spans="2:18" s="27" customFormat="1" x14ac:dyDescent="0.3">
      <c r="B348" s="139" t="s">
        <v>160</v>
      </c>
      <c r="C348" s="25" t="s">
        <v>14</v>
      </c>
      <c r="D348" s="141" t="str">
        <f t="shared" si="30"/>
        <v>Gordon Academic College of Education</v>
      </c>
      <c r="E348" s="141" t="str">
        <f t="shared" si="31"/>
        <v>Israel</v>
      </c>
      <c r="F348" s="139" t="s">
        <v>1121</v>
      </c>
      <c r="G348" s="139" t="s">
        <v>1137</v>
      </c>
      <c r="H348" s="142" t="s">
        <v>192</v>
      </c>
      <c r="I348" s="139" t="s">
        <v>488</v>
      </c>
      <c r="J348" s="139" t="s">
        <v>1161</v>
      </c>
      <c r="K348" s="84">
        <v>42719</v>
      </c>
      <c r="L348" s="84">
        <v>42719</v>
      </c>
      <c r="M348" s="85">
        <v>1</v>
      </c>
      <c r="N348" s="86">
        <v>84</v>
      </c>
      <c r="O348" s="82">
        <f t="shared" si="32"/>
        <v>0</v>
      </c>
      <c r="P348" s="69">
        <f t="shared" si="33"/>
        <v>120</v>
      </c>
      <c r="Q348" s="83">
        <f t="shared" si="34"/>
        <v>120</v>
      </c>
      <c r="R348" s="26" t="str">
        <f t="shared" si="35"/>
        <v/>
      </c>
    </row>
    <row r="349" spans="2:18" s="27" customFormat="1" x14ac:dyDescent="0.3">
      <c r="B349" s="139" t="s">
        <v>161</v>
      </c>
      <c r="C349" s="25" t="s">
        <v>14</v>
      </c>
      <c r="D349" s="141" t="str">
        <f t="shared" si="30"/>
        <v>Gordon Academic College of Education</v>
      </c>
      <c r="E349" s="141" t="str">
        <f t="shared" si="31"/>
        <v>Israel</v>
      </c>
      <c r="F349" s="139" t="s">
        <v>1124</v>
      </c>
      <c r="G349" s="139" t="s">
        <v>1122</v>
      </c>
      <c r="H349" s="142" t="s">
        <v>192</v>
      </c>
      <c r="I349" s="139" t="s">
        <v>488</v>
      </c>
      <c r="J349" s="139" t="s">
        <v>1161</v>
      </c>
      <c r="K349" s="84">
        <v>42747</v>
      </c>
      <c r="L349" s="84">
        <v>42747</v>
      </c>
      <c r="M349" s="85">
        <v>1</v>
      </c>
      <c r="N349" s="86">
        <v>84</v>
      </c>
      <c r="O349" s="82">
        <f t="shared" si="32"/>
        <v>0</v>
      </c>
      <c r="P349" s="69">
        <f t="shared" si="33"/>
        <v>120</v>
      </c>
      <c r="Q349" s="83">
        <f t="shared" si="34"/>
        <v>120</v>
      </c>
      <c r="R349" s="26" t="str">
        <f t="shared" si="35"/>
        <v/>
      </c>
    </row>
    <row r="350" spans="2:18" s="27" customFormat="1" x14ac:dyDescent="0.3">
      <c r="B350" s="139" t="s">
        <v>160</v>
      </c>
      <c r="C350" s="25" t="s">
        <v>14</v>
      </c>
      <c r="D350" s="141" t="str">
        <f t="shared" si="30"/>
        <v>Gordon Academic College of Education</v>
      </c>
      <c r="E350" s="141" t="str">
        <f t="shared" si="31"/>
        <v>Israel</v>
      </c>
      <c r="F350" s="139" t="s">
        <v>1128</v>
      </c>
      <c r="G350" s="139" t="s">
        <v>1137</v>
      </c>
      <c r="H350" s="142" t="s">
        <v>192</v>
      </c>
      <c r="I350" s="139" t="s">
        <v>488</v>
      </c>
      <c r="J350" s="139" t="s">
        <v>1161</v>
      </c>
      <c r="K350" s="84">
        <v>42754</v>
      </c>
      <c r="L350" s="84">
        <v>42754</v>
      </c>
      <c r="M350" s="85">
        <v>1</v>
      </c>
      <c r="N350" s="86">
        <v>84</v>
      </c>
      <c r="O350" s="82">
        <f t="shared" si="32"/>
        <v>0</v>
      </c>
      <c r="P350" s="69">
        <f t="shared" si="33"/>
        <v>120</v>
      </c>
      <c r="Q350" s="83">
        <f t="shared" si="34"/>
        <v>120</v>
      </c>
      <c r="R350" s="26" t="str">
        <f t="shared" si="35"/>
        <v/>
      </c>
    </row>
    <row r="351" spans="2:18" s="27" customFormat="1" x14ac:dyDescent="0.3">
      <c r="B351" s="139" t="s">
        <v>160</v>
      </c>
      <c r="C351" s="25" t="s">
        <v>14</v>
      </c>
      <c r="D351" s="141" t="str">
        <f t="shared" si="30"/>
        <v>Gordon Academic College of Education</v>
      </c>
      <c r="E351" s="141" t="str">
        <f t="shared" si="31"/>
        <v>Israel</v>
      </c>
      <c r="F351" s="139" t="s">
        <v>1132</v>
      </c>
      <c r="G351" s="139" t="s">
        <v>1163</v>
      </c>
      <c r="H351" s="142" t="s">
        <v>192</v>
      </c>
      <c r="I351" s="139" t="s">
        <v>488</v>
      </c>
      <c r="J351" s="139" t="s">
        <v>1161</v>
      </c>
      <c r="K351" s="84">
        <v>42754</v>
      </c>
      <c r="L351" s="84">
        <v>42754</v>
      </c>
      <c r="M351" s="85">
        <v>1</v>
      </c>
      <c r="N351" s="86">
        <v>84</v>
      </c>
      <c r="O351" s="82">
        <f t="shared" si="32"/>
        <v>0</v>
      </c>
      <c r="P351" s="69">
        <f t="shared" si="33"/>
        <v>120</v>
      </c>
      <c r="Q351" s="83">
        <f t="shared" si="34"/>
        <v>120</v>
      </c>
      <c r="R351" s="26" t="str">
        <f t="shared" si="35"/>
        <v/>
      </c>
    </row>
    <row r="352" spans="2:18" s="27" customFormat="1" x14ac:dyDescent="0.3">
      <c r="B352" s="139" t="s">
        <v>160</v>
      </c>
      <c r="C352" s="25" t="s">
        <v>14</v>
      </c>
      <c r="D352" s="141" t="str">
        <f t="shared" si="30"/>
        <v>Gordon Academic College of Education</v>
      </c>
      <c r="E352" s="141" t="str">
        <f t="shared" si="31"/>
        <v>Israel</v>
      </c>
      <c r="F352" s="139" t="s">
        <v>1136</v>
      </c>
      <c r="G352" s="139" t="s">
        <v>1137</v>
      </c>
      <c r="H352" s="142" t="s">
        <v>192</v>
      </c>
      <c r="I352" s="139" t="s">
        <v>488</v>
      </c>
      <c r="J352" s="139" t="s">
        <v>1164</v>
      </c>
      <c r="K352" s="84">
        <v>42789</v>
      </c>
      <c r="L352" s="84">
        <v>42789</v>
      </c>
      <c r="M352" s="85">
        <v>1</v>
      </c>
      <c r="N352" s="86">
        <v>72</v>
      </c>
      <c r="O352" s="82">
        <f t="shared" si="32"/>
        <v>0</v>
      </c>
      <c r="P352" s="69">
        <f t="shared" si="33"/>
        <v>120</v>
      </c>
      <c r="Q352" s="83">
        <f t="shared" si="34"/>
        <v>120</v>
      </c>
      <c r="R352" s="26" t="str">
        <f t="shared" si="35"/>
        <v/>
      </c>
    </row>
    <row r="353" spans="2:18" s="27" customFormat="1" x14ac:dyDescent="0.3">
      <c r="B353" s="139" t="s">
        <v>160</v>
      </c>
      <c r="C353" s="25" t="s">
        <v>14</v>
      </c>
      <c r="D353" s="141" t="str">
        <f t="shared" si="30"/>
        <v>Gordon Academic College of Education</v>
      </c>
      <c r="E353" s="141" t="str">
        <f t="shared" si="31"/>
        <v>Israel</v>
      </c>
      <c r="F353" s="139" t="s">
        <v>1140</v>
      </c>
      <c r="G353" s="139" t="s">
        <v>1137</v>
      </c>
      <c r="H353" s="142" t="s">
        <v>192</v>
      </c>
      <c r="I353" s="139" t="s">
        <v>488</v>
      </c>
      <c r="J353" s="143" t="s">
        <v>1165</v>
      </c>
      <c r="K353" s="84">
        <v>42799</v>
      </c>
      <c r="L353" s="84">
        <v>42803</v>
      </c>
      <c r="M353" s="85">
        <v>4</v>
      </c>
      <c r="N353" s="86">
        <v>1502</v>
      </c>
      <c r="O353" s="82">
        <f t="shared" si="32"/>
        <v>275</v>
      </c>
      <c r="P353" s="69">
        <f t="shared" si="33"/>
        <v>480</v>
      </c>
      <c r="Q353" s="83">
        <f t="shared" si="34"/>
        <v>755</v>
      </c>
      <c r="R353" s="26" t="str">
        <f t="shared" si="35"/>
        <v/>
      </c>
    </row>
    <row r="354" spans="2:18" s="27" customFormat="1" x14ac:dyDescent="0.3">
      <c r="B354" s="139" t="s">
        <v>160</v>
      </c>
      <c r="C354" s="25" t="s">
        <v>14</v>
      </c>
      <c r="D354" s="141" t="str">
        <f t="shared" si="30"/>
        <v>Gordon Academic College of Education</v>
      </c>
      <c r="E354" s="141" t="str">
        <f t="shared" si="31"/>
        <v>Israel</v>
      </c>
      <c r="F354" s="139" t="s">
        <v>1143</v>
      </c>
      <c r="G354" s="139" t="s">
        <v>1163</v>
      </c>
      <c r="H354" s="142" t="s">
        <v>192</v>
      </c>
      <c r="I354" s="139" t="s">
        <v>488</v>
      </c>
      <c r="J354" s="143" t="s">
        <v>1165</v>
      </c>
      <c r="K354" s="84">
        <v>42799</v>
      </c>
      <c r="L354" s="84">
        <v>42803</v>
      </c>
      <c r="M354" s="85">
        <v>4</v>
      </c>
      <c r="N354" s="86">
        <v>1502</v>
      </c>
      <c r="O354" s="82">
        <f t="shared" si="32"/>
        <v>275</v>
      </c>
      <c r="P354" s="69">
        <f t="shared" si="33"/>
        <v>480</v>
      </c>
      <c r="Q354" s="83">
        <f t="shared" si="34"/>
        <v>755</v>
      </c>
      <c r="R354" s="26" t="str">
        <f t="shared" si="35"/>
        <v/>
      </c>
    </row>
    <row r="355" spans="2:18" s="27" customFormat="1" x14ac:dyDescent="0.3">
      <c r="B355" s="139" t="s">
        <v>160</v>
      </c>
      <c r="C355" s="25" t="s">
        <v>14</v>
      </c>
      <c r="D355" s="141" t="str">
        <f t="shared" si="30"/>
        <v>Gordon Academic College of Education</v>
      </c>
      <c r="E355" s="141" t="str">
        <f t="shared" si="31"/>
        <v>Israel</v>
      </c>
      <c r="F355" s="139" t="s">
        <v>1145</v>
      </c>
      <c r="G355" s="139" t="s">
        <v>1137</v>
      </c>
      <c r="H355" s="142" t="s">
        <v>192</v>
      </c>
      <c r="I355" s="139" t="s">
        <v>488</v>
      </c>
      <c r="J355" s="139" t="s">
        <v>1161</v>
      </c>
      <c r="K355" s="84">
        <v>42824</v>
      </c>
      <c r="L355" s="84">
        <v>42824</v>
      </c>
      <c r="M355" s="85">
        <v>1</v>
      </c>
      <c r="N355" s="86">
        <v>84</v>
      </c>
      <c r="O355" s="82">
        <f t="shared" si="32"/>
        <v>0</v>
      </c>
      <c r="P355" s="69">
        <f t="shared" si="33"/>
        <v>120</v>
      </c>
      <c r="Q355" s="83">
        <f t="shared" si="34"/>
        <v>120</v>
      </c>
      <c r="R355" s="26" t="str">
        <f t="shared" si="35"/>
        <v/>
      </c>
    </row>
    <row r="356" spans="2:18" s="27" customFormat="1" x14ac:dyDescent="0.3">
      <c r="B356" s="139" t="s">
        <v>160</v>
      </c>
      <c r="C356" s="25" t="s">
        <v>14</v>
      </c>
      <c r="D356" s="141" t="str">
        <f t="shared" si="30"/>
        <v>Gordon Academic College of Education</v>
      </c>
      <c r="E356" s="141" t="str">
        <f t="shared" si="31"/>
        <v>Israel</v>
      </c>
      <c r="F356" s="139" t="s">
        <v>1147</v>
      </c>
      <c r="G356" s="139" t="s">
        <v>1166</v>
      </c>
      <c r="H356" s="142" t="s">
        <v>192</v>
      </c>
      <c r="I356" s="139" t="s">
        <v>488</v>
      </c>
      <c r="J356" s="139" t="s">
        <v>1161</v>
      </c>
      <c r="K356" s="84">
        <v>42824</v>
      </c>
      <c r="L356" s="84">
        <v>42824</v>
      </c>
      <c r="M356" s="85">
        <v>1</v>
      </c>
      <c r="N356" s="86">
        <v>84</v>
      </c>
      <c r="O356" s="82">
        <f t="shared" si="32"/>
        <v>0</v>
      </c>
      <c r="P356" s="69">
        <f t="shared" si="33"/>
        <v>120</v>
      </c>
      <c r="Q356" s="83">
        <f t="shared" si="34"/>
        <v>120</v>
      </c>
      <c r="R356" s="26" t="str">
        <f t="shared" si="35"/>
        <v/>
      </c>
    </row>
    <row r="357" spans="2:18" s="27" customFormat="1" x14ac:dyDescent="0.3">
      <c r="B357" s="139" t="s">
        <v>160</v>
      </c>
      <c r="C357" s="25" t="s">
        <v>14</v>
      </c>
      <c r="D357" s="141" t="str">
        <f t="shared" si="30"/>
        <v>Gordon Academic College of Education</v>
      </c>
      <c r="E357" s="141" t="str">
        <f t="shared" si="31"/>
        <v>Israel</v>
      </c>
      <c r="F357" s="139" t="s">
        <v>1149</v>
      </c>
      <c r="G357" s="139" t="s">
        <v>1137</v>
      </c>
      <c r="H357" s="142" t="s">
        <v>192</v>
      </c>
      <c r="I357" s="139" t="s">
        <v>488</v>
      </c>
      <c r="J357" s="143" t="s">
        <v>1040</v>
      </c>
      <c r="K357" s="84">
        <v>42888</v>
      </c>
      <c r="L357" s="84">
        <v>42896</v>
      </c>
      <c r="M357" s="85">
        <v>7</v>
      </c>
      <c r="N357" s="86">
        <v>3132</v>
      </c>
      <c r="O357" s="82">
        <f t="shared" si="32"/>
        <v>530</v>
      </c>
      <c r="P357" s="69">
        <f t="shared" si="33"/>
        <v>840</v>
      </c>
      <c r="Q357" s="83">
        <f t="shared" si="34"/>
        <v>1370</v>
      </c>
      <c r="R357" s="26" t="str">
        <f t="shared" si="35"/>
        <v/>
      </c>
    </row>
    <row r="358" spans="2:18" s="27" customFormat="1" x14ac:dyDescent="0.3">
      <c r="B358" s="139" t="s">
        <v>160</v>
      </c>
      <c r="C358" s="25" t="s">
        <v>14</v>
      </c>
      <c r="D358" s="141" t="str">
        <f t="shared" si="30"/>
        <v>Gordon Academic College of Education</v>
      </c>
      <c r="E358" s="141" t="str">
        <f t="shared" si="31"/>
        <v>Israel</v>
      </c>
      <c r="F358" s="139" t="s">
        <v>1151</v>
      </c>
      <c r="G358" s="139" t="s">
        <v>1166</v>
      </c>
      <c r="H358" s="142" t="s">
        <v>192</v>
      </c>
      <c r="I358" s="139" t="s">
        <v>488</v>
      </c>
      <c r="J358" s="143" t="s">
        <v>1040</v>
      </c>
      <c r="K358" s="84">
        <v>42888</v>
      </c>
      <c r="L358" s="84">
        <v>42896</v>
      </c>
      <c r="M358" s="85">
        <v>7</v>
      </c>
      <c r="N358" s="86">
        <v>3132</v>
      </c>
      <c r="O358" s="82">
        <f t="shared" si="32"/>
        <v>530</v>
      </c>
      <c r="P358" s="69">
        <f t="shared" si="33"/>
        <v>840</v>
      </c>
      <c r="Q358" s="83">
        <f t="shared" si="34"/>
        <v>1370</v>
      </c>
      <c r="R358" s="26" t="str">
        <f t="shared" si="35"/>
        <v/>
      </c>
    </row>
    <row r="359" spans="2:18" s="27" customFormat="1" x14ac:dyDescent="0.3">
      <c r="B359" s="139" t="s">
        <v>160</v>
      </c>
      <c r="C359" s="25" t="s">
        <v>14</v>
      </c>
      <c r="D359" s="141" t="str">
        <f t="shared" si="30"/>
        <v>Gordon Academic College of Education</v>
      </c>
      <c r="E359" s="141" t="str">
        <f t="shared" si="31"/>
        <v>Israel</v>
      </c>
      <c r="F359" s="139" t="s">
        <v>1153</v>
      </c>
      <c r="G359" s="139" t="s">
        <v>1137</v>
      </c>
      <c r="H359" s="142" t="s">
        <v>192</v>
      </c>
      <c r="I359" s="139" t="s">
        <v>488</v>
      </c>
      <c r="J359" s="143" t="s">
        <v>1161</v>
      </c>
      <c r="K359" s="84">
        <v>42859</v>
      </c>
      <c r="L359" s="84">
        <v>42859</v>
      </c>
      <c r="M359" s="85">
        <v>1</v>
      </c>
      <c r="N359" s="86">
        <v>84</v>
      </c>
      <c r="O359" s="82">
        <f t="shared" si="32"/>
        <v>0</v>
      </c>
      <c r="P359" s="69">
        <f t="shared" si="33"/>
        <v>120</v>
      </c>
      <c r="Q359" s="83">
        <f t="shared" si="34"/>
        <v>120</v>
      </c>
      <c r="R359" s="26" t="str">
        <f t="shared" si="35"/>
        <v/>
      </c>
    </row>
    <row r="360" spans="2:18" s="27" customFormat="1" x14ac:dyDescent="0.3">
      <c r="B360" s="139" t="s">
        <v>160</v>
      </c>
      <c r="C360" s="25" t="s">
        <v>14</v>
      </c>
      <c r="D360" s="141" t="str">
        <f t="shared" si="30"/>
        <v>Gordon Academic College of Education</v>
      </c>
      <c r="E360" s="141" t="str">
        <f t="shared" si="31"/>
        <v>Israel</v>
      </c>
      <c r="F360" s="139" t="s">
        <v>1155</v>
      </c>
      <c r="G360" s="139" t="s">
        <v>1137</v>
      </c>
      <c r="H360" s="142" t="s">
        <v>192</v>
      </c>
      <c r="I360" s="139" t="s">
        <v>488</v>
      </c>
      <c r="J360" s="143" t="s">
        <v>1167</v>
      </c>
      <c r="K360" s="84">
        <v>42942</v>
      </c>
      <c r="L360" s="84">
        <v>42943</v>
      </c>
      <c r="M360" s="85">
        <v>2</v>
      </c>
      <c r="N360" s="86">
        <v>85</v>
      </c>
      <c r="O360" s="82">
        <f t="shared" si="32"/>
        <v>0</v>
      </c>
      <c r="P360" s="69">
        <f t="shared" si="33"/>
        <v>240</v>
      </c>
      <c r="Q360" s="83">
        <f t="shared" si="34"/>
        <v>240</v>
      </c>
      <c r="R360" s="26" t="str">
        <f t="shared" si="35"/>
        <v/>
      </c>
    </row>
    <row r="361" spans="2:18" s="27" customFormat="1" x14ac:dyDescent="0.3">
      <c r="B361" s="139" t="s">
        <v>160</v>
      </c>
      <c r="C361" s="25" t="s">
        <v>14</v>
      </c>
      <c r="D361" s="141" t="str">
        <f t="shared" si="30"/>
        <v>Gordon Academic College of Education</v>
      </c>
      <c r="E361" s="141" t="str">
        <f t="shared" si="31"/>
        <v>Israel</v>
      </c>
      <c r="F361" s="139" t="s">
        <v>1157</v>
      </c>
      <c r="G361" s="139" t="s">
        <v>1137</v>
      </c>
      <c r="H361" s="142" t="s">
        <v>192</v>
      </c>
      <c r="I361" s="139" t="s">
        <v>488</v>
      </c>
      <c r="J361" s="143" t="s">
        <v>1161</v>
      </c>
      <c r="K361" s="84">
        <v>42989</v>
      </c>
      <c r="L361" s="84">
        <v>42989</v>
      </c>
      <c r="M361" s="85">
        <v>1</v>
      </c>
      <c r="N361" s="86">
        <v>84</v>
      </c>
      <c r="O361" s="82">
        <f t="shared" si="32"/>
        <v>0</v>
      </c>
      <c r="P361" s="69">
        <f t="shared" si="33"/>
        <v>120</v>
      </c>
      <c r="Q361" s="83">
        <f t="shared" si="34"/>
        <v>120</v>
      </c>
      <c r="R361" s="26" t="str">
        <f t="shared" si="35"/>
        <v/>
      </c>
    </row>
    <row r="362" spans="2:18" s="27" customFormat="1" x14ac:dyDescent="0.3">
      <c r="B362" s="139" t="s">
        <v>160</v>
      </c>
      <c r="C362" s="25" t="s">
        <v>14</v>
      </c>
      <c r="D362" s="141" t="str">
        <f t="shared" si="30"/>
        <v>Gordon Academic College of Education</v>
      </c>
      <c r="E362" s="141" t="str">
        <f t="shared" si="31"/>
        <v>Israel</v>
      </c>
      <c r="F362" s="139" t="s">
        <v>1159</v>
      </c>
      <c r="G362" s="139" t="s">
        <v>1137</v>
      </c>
      <c r="H362" s="142" t="s">
        <v>192</v>
      </c>
      <c r="I362" s="139" t="s">
        <v>488</v>
      </c>
      <c r="J362" s="143" t="s">
        <v>1161</v>
      </c>
      <c r="K362" s="84">
        <v>43034</v>
      </c>
      <c r="L362" s="84">
        <v>43034</v>
      </c>
      <c r="M362" s="85">
        <v>1</v>
      </c>
      <c r="N362" s="86">
        <v>84</v>
      </c>
      <c r="O362" s="82">
        <f t="shared" si="32"/>
        <v>0</v>
      </c>
      <c r="P362" s="69">
        <f t="shared" si="33"/>
        <v>120</v>
      </c>
      <c r="Q362" s="83">
        <f t="shared" si="34"/>
        <v>120</v>
      </c>
      <c r="R362" s="26" t="str">
        <f t="shared" si="35"/>
        <v/>
      </c>
    </row>
    <row r="363" spans="2:18" s="27" customFormat="1" x14ac:dyDescent="0.3">
      <c r="B363" s="139" t="s">
        <v>160</v>
      </c>
      <c r="C363" s="25" t="s">
        <v>14</v>
      </c>
      <c r="D363" s="141" t="str">
        <f t="shared" si="30"/>
        <v>Gordon Academic College of Education</v>
      </c>
      <c r="E363" s="141" t="str">
        <f t="shared" si="31"/>
        <v>Israel</v>
      </c>
      <c r="F363" s="139" t="s">
        <v>1168</v>
      </c>
      <c r="G363" s="139" t="s">
        <v>1137</v>
      </c>
      <c r="H363" s="142" t="s">
        <v>192</v>
      </c>
      <c r="I363" s="139" t="s">
        <v>488</v>
      </c>
      <c r="J363" s="143" t="s">
        <v>1169</v>
      </c>
      <c r="K363" s="84">
        <v>43045</v>
      </c>
      <c r="L363" s="84">
        <v>43047</v>
      </c>
      <c r="M363" s="85">
        <v>3</v>
      </c>
      <c r="N363" s="86">
        <v>69</v>
      </c>
      <c r="O363" s="82">
        <f t="shared" si="32"/>
        <v>0</v>
      </c>
      <c r="P363" s="69">
        <f t="shared" si="33"/>
        <v>360</v>
      </c>
      <c r="Q363" s="83">
        <f t="shared" si="34"/>
        <v>360</v>
      </c>
      <c r="R363" s="26" t="str">
        <f t="shared" si="35"/>
        <v/>
      </c>
    </row>
    <row r="364" spans="2:18" s="27" customFormat="1" x14ac:dyDescent="0.3">
      <c r="B364" s="139" t="s">
        <v>160</v>
      </c>
      <c r="C364" s="25" t="s">
        <v>14</v>
      </c>
      <c r="D364" s="141" t="str">
        <f t="shared" si="30"/>
        <v>Gordon Academic College of Education</v>
      </c>
      <c r="E364" s="141" t="str">
        <f t="shared" si="31"/>
        <v>Israel</v>
      </c>
      <c r="F364" s="139" t="s">
        <v>1170</v>
      </c>
      <c r="G364" s="139" t="s">
        <v>1137</v>
      </c>
      <c r="H364" s="142" t="s">
        <v>192</v>
      </c>
      <c r="I364" s="139" t="s">
        <v>488</v>
      </c>
      <c r="J364" s="143" t="s">
        <v>1169</v>
      </c>
      <c r="K364" s="84">
        <v>43049</v>
      </c>
      <c r="L364" s="84">
        <v>43049</v>
      </c>
      <c r="M364" s="85">
        <v>1</v>
      </c>
      <c r="N364" s="86">
        <v>69</v>
      </c>
      <c r="O364" s="82">
        <f t="shared" si="32"/>
        <v>0</v>
      </c>
      <c r="P364" s="69">
        <f t="shared" si="33"/>
        <v>120</v>
      </c>
      <c r="Q364" s="83">
        <f t="shared" si="34"/>
        <v>120</v>
      </c>
      <c r="R364" s="26" t="str">
        <f t="shared" si="35"/>
        <v/>
      </c>
    </row>
    <row r="365" spans="2:18" s="27" customFormat="1" x14ac:dyDescent="0.3">
      <c r="B365" s="139" t="s">
        <v>160</v>
      </c>
      <c r="C365" s="25" t="s">
        <v>14</v>
      </c>
      <c r="D365" s="141" t="str">
        <f t="shared" si="30"/>
        <v>Gordon Academic College of Education</v>
      </c>
      <c r="E365" s="141" t="str">
        <f t="shared" si="31"/>
        <v>Israel</v>
      </c>
      <c r="F365" s="139" t="s">
        <v>1171</v>
      </c>
      <c r="G365" s="139" t="s">
        <v>1166</v>
      </c>
      <c r="H365" s="142" t="s">
        <v>192</v>
      </c>
      <c r="I365" s="139" t="s">
        <v>488</v>
      </c>
      <c r="J365" s="143" t="s">
        <v>1169</v>
      </c>
      <c r="K365" s="84">
        <v>43046</v>
      </c>
      <c r="L365" s="84">
        <v>43047</v>
      </c>
      <c r="M365" s="85">
        <v>2</v>
      </c>
      <c r="N365" s="86">
        <v>69</v>
      </c>
      <c r="O365" s="82">
        <f t="shared" si="32"/>
        <v>0</v>
      </c>
      <c r="P365" s="69">
        <f t="shared" si="33"/>
        <v>240</v>
      </c>
      <c r="Q365" s="83">
        <f t="shared" si="34"/>
        <v>240</v>
      </c>
      <c r="R365" s="26" t="str">
        <f t="shared" si="35"/>
        <v/>
      </c>
    </row>
    <row r="366" spans="2:18" s="27" customFormat="1" x14ac:dyDescent="0.3">
      <c r="B366" s="139" t="s">
        <v>160</v>
      </c>
      <c r="C366" s="25" t="s">
        <v>14</v>
      </c>
      <c r="D366" s="141" t="str">
        <f t="shared" si="30"/>
        <v>Gordon Academic College of Education</v>
      </c>
      <c r="E366" s="141" t="str">
        <f t="shared" si="31"/>
        <v>Israel</v>
      </c>
      <c r="F366" s="139" t="s">
        <v>1172</v>
      </c>
      <c r="G366" s="139" t="s">
        <v>1163</v>
      </c>
      <c r="H366" s="142" t="s">
        <v>192</v>
      </c>
      <c r="I366" s="139" t="s">
        <v>488</v>
      </c>
      <c r="J366" s="143" t="s">
        <v>1169</v>
      </c>
      <c r="K366" s="84">
        <v>43048</v>
      </c>
      <c r="L366" s="84">
        <v>43048</v>
      </c>
      <c r="M366" s="85">
        <v>1</v>
      </c>
      <c r="N366" s="86">
        <v>69</v>
      </c>
      <c r="O366" s="82">
        <f t="shared" si="32"/>
        <v>0</v>
      </c>
      <c r="P366" s="69">
        <f t="shared" si="33"/>
        <v>120</v>
      </c>
      <c r="Q366" s="83">
        <f t="shared" si="34"/>
        <v>120</v>
      </c>
      <c r="R366" s="26" t="str">
        <f t="shared" si="35"/>
        <v/>
      </c>
    </row>
    <row r="367" spans="2:18" s="27" customFormat="1" x14ac:dyDescent="0.3">
      <c r="B367" s="139" t="s">
        <v>160</v>
      </c>
      <c r="C367" s="25" t="s">
        <v>14</v>
      </c>
      <c r="D367" s="141" t="str">
        <f t="shared" si="30"/>
        <v>Gordon Academic College of Education</v>
      </c>
      <c r="E367" s="141" t="str">
        <f t="shared" si="31"/>
        <v>Israel</v>
      </c>
      <c r="F367" s="139" t="s">
        <v>1173</v>
      </c>
      <c r="G367" s="139" t="s">
        <v>1137</v>
      </c>
      <c r="H367" s="142" t="s">
        <v>192</v>
      </c>
      <c r="I367" s="139" t="s">
        <v>488</v>
      </c>
      <c r="J367" s="143" t="s">
        <v>1174</v>
      </c>
      <c r="K367" s="84">
        <v>43177</v>
      </c>
      <c r="L367" s="84">
        <v>43183</v>
      </c>
      <c r="M367" s="85">
        <v>7</v>
      </c>
      <c r="N367" s="86">
        <v>3703</v>
      </c>
      <c r="O367" s="82">
        <f t="shared" si="32"/>
        <v>530</v>
      </c>
      <c r="P367" s="69">
        <f t="shared" si="33"/>
        <v>840</v>
      </c>
      <c r="Q367" s="83">
        <f t="shared" si="34"/>
        <v>1370</v>
      </c>
      <c r="R367" s="26" t="str">
        <f t="shared" si="35"/>
        <v/>
      </c>
    </row>
    <row r="368" spans="2:18" s="27" customFormat="1" x14ac:dyDescent="0.3">
      <c r="B368" s="139" t="s">
        <v>160</v>
      </c>
      <c r="C368" s="25" t="s">
        <v>14</v>
      </c>
      <c r="D368" s="141" t="str">
        <f t="shared" si="30"/>
        <v>Gordon Academic College of Education</v>
      </c>
      <c r="E368" s="141" t="str">
        <f t="shared" si="31"/>
        <v>Israel</v>
      </c>
      <c r="F368" s="139" t="s">
        <v>1175</v>
      </c>
      <c r="G368" s="139" t="s">
        <v>1176</v>
      </c>
      <c r="H368" s="142" t="s">
        <v>192</v>
      </c>
      <c r="I368" s="139" t="s">
        <v>488</v>
      </c>
      <c r="J368" s="143" t="s">
        <v>1174</v>
      </c>
      <c r="K368" s="84">
        <v>43177</v>
      </c>
      <c r="L368" s="84">
        <v>43183</v>
      </c>
      <c r="M368" s="85">
        <v>7</v>
      </c>
      <c r="N368" s="86">
        <v>3703</v>
      </c>
      <c r="O368" s="82">
        <f t="shared" si="32"/>
        <v>530</v>
      </c>
      <c r="P368" s="69">
        <f t="shared" si="33"/>
        <v>840</v>
      </c>
      <c r="Q368" s="83">
        <f t="shared" si="34"/>
        <v>1370</v>
      </c>
      <c r="R368" s="26" t="str">
        <f t="shared" si="35"/>
        <v/>
      </c>
    </row>
    <row r="369" spans="2:18" s="27" customFormat="1" x14ac:dyDescent="0.3">
      <c r="B369" s="139" t="s">
        <v>160</v>
      </c>
      <c r="C369" s="25" t="s">
        <v>14</v>
      </c>
      <c r="D369" s="141" t="str">
        <f t="shared" si="30"/>
        <v>Gordon Academic College of Education</v>
      </c>
      <c r="E369" s="141" t="str">
        <f t="shared" si="31"/>
        <v>Israel</v>
      </c>
      <c r="F369" s="139" t="s">
        <v>1177</v>
      </c>
      <c r="G369" s="139" t="s">
        <v>1137</v>
      </c>
      <c r="H369" s="142" t="s">
        <v>192</v>
      </c>
      <c r="I369" s="139" t="s">
        <v>488</v>
      </c>
      <c r="J369" s="143" t="s">
        <v>1161</v>
      </c>
      <c r="K369" s="84">
        <v>43118</v>
      </c>
      <c r="L369" s="84">
        <v>43118</v>
      </c>
      <c r="M369" s="85">
        <v>1</v>
      </c>
      <c r="N369" s="86">
        <v>84</v>
      </c>
      <c r="O369" s="82">
        <f t="shared" si="32"/>
        <v>0</v>
      </c>
      <c r="P369" s="69">
        <f t="shared" si="33"/>
        <v>120</v>
      </c>
      <c r="Q369" s="83">
        <f t="shared" si="34"/>
        <v>120</v>
      </c>
      <c r="R369" s="26" t="str">
        <f t="shared" si="35"/>
        <v/>
      </c>
    </row>
    <row r="370" spans="2:18" s="27" customFormat="1" x14ac:dyDescent="0.3">
      <c r="B370" s="139" t="s">
        <v>160</v>
      </c>
      <c r="C370" s="25" t="s">
        <v>14</v>
      </c>
      <c r="D370" s="141" t="str">
        <f t="shared" si="30"/>
        <v>Gordon Academic College of Education</v>
      </c>
      <c r="E370" s="141" t="str">
        <f t="shared" si="31"/>
        <v>Israel</v>
      </c>
      <c r="F370" s="139" t="s">
        <v>1178</v>
      </c>
      <c r="G370" s="139" t="s">
        <v>1137</v>
      </c>
      <c r="H370" s="142" t="s">
        <v>192</v>
      </c>
      <c r="I370" s="139" t="s">
        <v>488</v>
      </c>
      <c r="J370" s="143" t="s">
        <v>1161</v>
      </c>
      <c r="K370" s="84">
        <v>43139</v>
      </c>
      <c r="L370" s="84">
        <v>43139</v>
      </c>
      <c r="M370" s="85">
        <v>1</v>
      </c>
      <c r="N370" s="86">
        <v>84</v>
      </c>
      <c r="O370" s="82">
        <f t="shared" si="32"/>
        <v>0</v>
      </c>
      <c r="P370" s="69">
        <f t="shared" si="33"/>
        <v>120</v>
      </c>
      <c r="Q370" s="83">
        <f t="shared" si="34"/>
        <v>120</v>
      </c>
      <c r="R370" s="26" t="str">
        <f t="shared" si="35"/>
        <v/>
      </c>
    </row>
    <row r="371" spans="2:18" s="27" customFormat="1" x14ac:dyDescent="0.3">
      <c r="B371" s="139" t="s">
        <v>160</v>
      </c>
      <c r="C371" s="25" t="s">
        <v>14</v>
      </c>
      <c r="D371" s="141" t="str">
        <f t="shared" si="30"/>
        <v>Gordon Academic College of Education</v>
      </c>
      <c r="E371" s="141" t="str">
        <f t="shared" si="31"/>
        <v>Israel</v>
      </c>
      <c r="F371" s="139" t="s">
        <v>1179</v>
      </c>
      <c r="G371" s="139" t="s">
        <v>1137</v>
      </c>
      <c r="H371" s="142" t="s">
        <v>192</v>
      </c>
      <c r="I371" s="139" t="s">
        <v>488</v>
      </c>
      <c r="J371" s="143" t="s">
        <v>1161</v>
      </c>
      <c r="K371" s="84">
        <v>43146</v>
      </c>
      <c r="L371" s="84">
        <v>43146</v>
      </c>
      <c r="M371" s="85">
        <v>1</v>
      </c>
      <c r="N371" s="86">
        <v>84</v>
      </c>
      <c r="O371" s="82">
        <f t="shared" si="32"/>
        <v>0</v>
      </c>
      <c r="P371" s="69">
        <f t="shared" si="33"/>
        <v>120</v>
      </c>
      <c r="Q371" s="83">
        <f t="shared" si="34"/>
        <v>120</v>
      </c>
      <c r="R371" s="26" t="str">
        <f t="shared" si="35"/>
        <v/>
      </c>
    </row>
    <row r="372" spans="2:18" s="197" customFormat="1" x14ac:dyDescent="0.3">
      <c r="B372" s="210" t="s">
        <v>160</v>
      </c>
      <c r="C372" s="195" t="s">
        <v>14</v>
      </c>
      <c r="D372" s="212" t="str">
        <f t="shared" ref="D372:D393" si="78">IFERROR(IF(VLOOKUP(C372,PartnerN°Ref,2,FALSE)=0,"",VLOOKUP(C372,PartnerN°Ref,2,FALSE)),"")</f>
        <v>Gordon Academic College of Education</v>
      </c>
      <c r="E372" s="212" t="str">
        <f t="shared" ref="E372:E393" si="79">IFERROR(IF(VLOOKUP(C372,PartnerN°Ref,3,FALSE)=0,"",VLOOKUP(C372,PartnerN°Ref,3,FALSE)),"")</f>
        <v>Israel</v>
      </c>
      <c r="F372" s="210" t="s">
        <v>1879</v>
      </c>
      <c r="G372" s="210" t="s">
        <v>1137</v>
      </c>
      <c r="H372" s="213" t="s">
        <v>192</v>
      </c>
      <c r="I372" s="210" t="s">
        <v>488</v>
      </c>
      <c r="J372" s="214" t="s">
        <v>1455</v>
      </c>
      <c r="K372" s="205">
        <v>43310</v>
      </c>
      <c r="L372" s="205">
        <v>43311</v>
      </c>
      <c r="M372" s="206">
        <v>2</v>
      </c>
      <c r="N372" s="207">
        <v>28</v>
      </c>
      <c r="O372" s="203">
        <f t="shared" ref="O372:O393" si="80">IF(R372="Error",0,IF(AND(N372&gt;99,N372&lt;500),180,0)+IF(AND(N372&gt;499,N372&lt;2000),275,0)+IF(AND(N372&gt;1999,N372&lt;3000),360,0)+IF(AND(N372&gt;2999,N372&lt;4000),530,0)+IF(AND(N372&gt;3999,N372&lt;8000),820,0)+IF(N372&gt;7999,1100,0))</f>
        <v>0</v>
      </c>
      <c r="P372" s="200">
        <f t="shared" ref="P372:P393" si="81">IF(R372="Error",0,IF(M372&gt;((L372-K372)+1),IF(AND(H372="Staff",((L372-K372)+1)&gt;0,((L372-K372)+1)&lt;15),(120*((L372-K372)+1)),IF(AND(H372="Staff",((L372-K372)+1)&gt;14,((L372-K372)+1)&lt;61),(1680+((((L372-K372)+1)-14)*70)),IF(AND(H372="Staff",((L372-K372)+1)&gt;60,((L372-K372)+1)&lt;91),(4900+((((L372-K372)+1)-60)*50)),IF(AND(H372="Staff",((L372-K372)+1)&gt;90),6400,IF(AND(H372="Student",((L372-K372)+1)&gt;0,((L372-K372)+1)&lt;15),(55*((L372-K372)+1)),IF(AND(H372="Student",((L372-K372)+1)&gt;14,((L372-K372)+1)&lt;91),(770+((((L372-K372)+1)-14)*40)),IF(AND(H372="Student",((L372-K372)+1)&gt;90),3810,0))))))),IF(AND(H372="Staff",M372&gt;0,M372&lt;15),(120*M372),IF(AND(H372="Staff",M372&gt;14,M372&lt;61),(1680+((M372-14)*70)),IF(AND(H372="Staff",M372&gt;60,M372&lt;91),(4900+((M372-60)*50)),IF(AND(H372="Staff",M372&gt;90),6400,IF(AND(H372="Student",M372&gt;0,M372&lt;15),(55*M372),IF(AND(H372="Student",M372&gt;14,M372&lt;91),(770+((M372-14)*40)),IF(AND(H372="Student",M372&gt;90),3810,0)))))))))</f>
        <v>240</v>
      </c>
      <c r="Q372" s="204">
        <f t="shared" ref="Q372:Q393" si="82">O372+P372</f>
        <v>240</v>
      </c>
      <c r="R372" s="196" t="str">
        <f t="shared" ref="R372:R393" si="83">IF(OR(COUNTBLANK(B372:N372)&gt;0,COUNTIF(WorkPackage,B372)=0,COUNTIF(PartnerN°,C372)=0,COUNTIF(CountryALL,E372)=0,COUNTIF(Category2,H372)=0,(L372-K372)&lt;0,ISNUMBER(M372)=FALSE,IF(ISNUMBER(M372)=TRUE,M372=INT(M372*1)/1=FALSE),ISNUMBER(N372)=FALSE,IF(ISNUMBER(N372)=TRUE,N372=INT(N372*1)/1=FALSE)),"Error","")</f>
        <v/>
      </c>
    </row>
    <row r="373" spans="2:18" s="197" customFormat="1" x14ac:dyDescent="0.3">
      <c r="B373" s="210" t="s">
        <v>160</v>
      </c>
      <c r="C373" s="195" t="s">
        <v>14</v>
      </c>
      <c r="D373" s="212" t="str">
        <f t="shared" si="78"/>
        <v>Gordon Academic College of Education</v>
      </c>
      <c r="E373" s="212" t="str">
        <f t="shared" si="79"/>
        <v>Israel</v>
      </c>
      <c r="F373" s="210" t="s">
        <v>1880</v>
      </c>
      <c r="G373" s="210" t="s">
        <v>1166</v>
      </c>
      <c r="H373" s="213" t="s">
        <v>192</v>
      </c>
      <c r="I373" s="210" t="s">
        <v>488</v>
      </c>
      <c r="J373" s="214" t="s">
        <v>1455</v>
      </c>
      <c r="K373" s="205">
        <v>43311</v>
      </c>
      <c r="L373" s="205">
        <v>43311</v>
      </c>
      <c r="M373" s="206">
        <v>1</v>
      </c>
      <c r="N373" s="207">
        <v>28</v>
      </c>
      <c r="O373" s="203">
        <f t="shared" si="80"/>
        <v>0</v>
      </c>
      <c r="P373" s="200">
        <f t="shared" si="81"/>
        <v>120</v>
      </c>
      <c r="Q373" s="204">
        <f t="shared" si="82"/>
        <v>120</v>
      </c>
      <c r="R373" s="196" t="str">
        <f t="shared" si="83"/>
        <v/>
      </c>
    </row>
    <row r="374" spans="2:18" s="197" customFormat="1" x14ac:dyDescent="0.3">
      <c r="B374" s="210" t="s">
        <v>160</v>
      </c>
      <c r="C374" s="195" t="s">
        <v>14</v>
      </c>
      <c r="D374" s="212" t="str">
        <f t="shared" si="78"/>
        <v>Gordon Academic College of Education</v>
      </c>
      <c r="E374" s="212" t="str">
        <f t="shared" si="79"/>
        <v>Israel</v>
      </c>
      <c r="F374" s="210" t="s">
        <v>1881</v>
      </c>
      <c r="G374" s="210" t="s">
        <v>1163</v>
      </c>
      <c r="H374" s="213" t="s">
        <v>192</v>
      </c>
      <c r="I374" s="210" t="s">
        <v>488</v>
      </c>
      <c r="J374" s="214" t="s">
        <v>1455</v>
      </c>
      <c r="K374" s="205">
        <v>43311</v>
      </c>
      <c r="L374" s="205">
        <v>43311</v>
      </c>
      <c r="M374" s="206">
        <v>1</v>
      </c>
      <c r="N374" s="207">
        <v>28</v>
      </c>
      <c r="O374" s="203">
        <f t="shared" si="80"/>
        <v>0</v>
      </c>
      <c r="P374" s="200">
        <f t="shared" si="81"/>
        <v>120</v>
      </c>
      <c r="Q374" s="204">
        <f t="shared" si="82"/>
        <v>120</v>
      </c>
      <c r="R374" s="196" t="str">
        <f t="shared" si="83"/>
        <v/>
      </c>
    </row>
    <row r="375" spans="2:18" s="197" customFormat="1" x14ac:dyDescent="0.3">
      <c r="B375" s="210" t="s">
        <v>160</v>
      </c>
      <c r="C375" s="195" t="s">
        <v>14</v>
      </c>
      <c r="D375" s="212" t="str">
        <f t="shared" si="78"/>
        <v>Gordon Academic College of Education</v>
      </c>
      <c r="E375" s="212" t="str">
        <f t="shared" si="79"/>
        <v>Israel</v>
      </c>
      <c r="F375" s="210" t="s">
        <v>1882</v>
      </c>
      <c r="G375" s="210" t="s">
        <v>1137</v>
      </c>
      <c r="H375" s="213" t="s">
        <v>192</v>
      </c>
      <c r="I375" s="210" t="s">
        <v>488</v>
      </c>
      <c r="J375" s="214" t="s">
        <v>1883</v>
      </c>
      <c r="K375" s="205">
        <v>43418</v>
      </c>
      <c r="L375" s="205">
        <v>43420</v>
      </c>
      <c r="M375" s="206">
        <v>3</v>
      </c>
      <c r="N375" s="207">
        <v>175</v>
      </c>
      <c r="O375" s="203">
        <f t="shared" si="80"/>
        <v>180</v>
      </c>
      <c r="P375" s="200">
        <f t="shared" si="81"/>
        <v>360</v>
      </c>
      <c r="Q375" s="204">
        <f t="shared" si="82"/>
        <v>540</v>
      </c>
      <c r="R375" s="196" t="str">
        <f t="shared" si="83"/>
        <v/>
      </c>
    </row>
    <row r="376" spans="2:18" s="197" customFormat="1" x14ac:dyDescent="0.3">
      <c r="B376" s="210" t="s">
        <v>160</v>
      </c>
      <c r="C376" s="195" t="s">
        <v>14</v>
      </c>
      <c r="D376" s="212" t="str">
        <f t="shared" si="78"/>
        <v>Gordon Academic College of Education</v>
      </c>
      <c r="E376" s="212" t="str">
        <f t="shared" si="79"/>
        <v>Israel</v>
      </c>
      <c r="F376" s="210" t="s">
        <v>1884</v>
      </c>
      <c r="G376" s="210" t="s">
        <v>1163</v>
      </c>
      <c r="H376" s="213" t="s">
        <v>192</v>
      </c>
      <c r="I376" s="210" t="s">
        <v>488</v>
      </c>
      <c r="J376" s="214" t="s">
        <v>1883</v>
      </c>
      <c r="K376" s="205">
        <v>43416</v>
      </c>
      <c r="L376" s="205">
        <v>43417</v>
      </c>
      <c r="M376" s="206">
        <v>2</v>
      </c>
      <c r="N376" s="207">
        <v>175</v>
      </c>
      <c r="O376" s="203">
        <f t="shared" si="80"/>
        <v>180</v>
      </c>
      <c r="P376" s="200">
        <f t="shared" si="81"/>
        <v>240</v>
      </c>
      <c r="Q376" s="204">
        <f t="shared" si="82"/>
        <v>420</v>
      </c>
      <c r="R376" s="196" t="str">
        <f t="shared" si="83"/>
        <v/>
      </c>
    </row>
    <row r="377" spans="2:18" s="197" customFormat="1" x14ac:dyDescent="0.3">
      <c r="B377" s="210" t="s">
        <v>160</v>
      </c>
      <c r="C377" s="195" t="s">
        <v>14</v>
      </c>
      <c r="D377" s="212" t="str">
        <f t="shared" si="78"/>
        <v>Gordon Academic College of Education</v>
      </c>
      <c r="E377" s="212" t="str">
        <f t="shared" si="79"/>
        <v>Israel</v>
      </c>
      <c r="F377" s="210" t="s">
        <v>1885</v>
      </c>
      <c r="G377" s="210" t="s">
        <v>1886</v>
      </c>
      <c r="H377" s="213" t="s">
        <v>192</v>
      </c>
      <c r="I377" s="210" t="s">
        <v>488</v>
      </c>
      <c r="J377" s="214" t="s">
        <v>1883</v>
      </c>
      <c r="K377" s="205">
        <v>43416</v>
      </c>
      <c r="L377" s="205">
        <v>43416</v>
      </c>
      <c r="M377" s="206">
        <v>1</v>
      </c>
      <c r="N377" s="207">
        <v>175</v>
      </c>
      <c r="O377" s="203">
        <f t="shared" si="80"/>
        <v>180</v>
      </c>
      <c r="P377" s="200">
        <f t="shared" si="81"/>
        <v>120</v>
      </c>
      <c r="Q377" s="204">
        <f t="shared" si="82"/>
        <v>300</v>
      </c>
      <c r="R377" s="196" t="str">
        <f t="shared" si="83"/>
        <v/>
      </c>
    </row>
    <row r="378" spans="2:18" s="197" customFormat="1" x14ac:dyDescent="0.3">
      <c r="B378" s="210" t="s">
        <v>160</v>
      </c>
      <c r="C378" s="195" t="s">
        <v>14</v>
      </c>
      <c r="D378" s="212" t="str">
        <f t="shared" si="78"/>
        <v>Gordon Academic College of Education</v>
      </c>
      <c r="E378" s="212" t="str">
        <f t="shared" si="79"/>
        <v>Israel</v>
      </c>
      <c r="F378" s="210" t="s">
        <v>1887</v>
      </c>
      <c r="G378" s="210" t="s">
        <v>1888</v>
      </c>
      <c r="H378" s="213" t="s">
        <v>192</v>
      </c>
      <c r="I378" s="210" t="s">
        <v>488</v>
      </c>
      <c r="J378" s="214" t="s">
        <v>1883</v>
      </c>
      <c r="K378" s="205">
        <v>43420</v>
      </c>
      <c r="L378" s="205">
        <v>43420</v>
      </c>
      <c r="M378" s="206">
        <v>1</v>
      </c>
      <c r="N378" s="207">
        <v>175</v>
      </c>
      <c r="O378" s="203">
        <f t="shared" si="80"/>
        <v>180</v>
      </c>
      <c r="P378" s="200">
        <f t="shared" si="81"/>
        <v>120</v>
      </c>
      <c r="Q378" s="204">
        <f t="shared" si="82"/>
        <v>300</v>
      </c>
      <c r="R378" s="196" t="str">
        <f t="shared" si="83"/>
        <v/>
      </c>
    </row>
    <row r="379" spans="2:18" s="197" customFormat="1" x14ac:dyDescent="0.3">
      <c r="B379" s="210" t="s">
        <v>160</v>
      </c>
      <c r="C379" s="195" t="s">
        <v>14</v>
      </c>
      <c r="D379" s="212" t="str">
        <f t="shared" si="78"/>
        <v>Gordon Academic College of Education</v>
      </c>
      <c r="E379" s="212" t="str">
        <f t="shared" si="79"/>
        <v>Israel</v>
      </c>
      <c r="F379" s="210" t="s">
        <v>1889</v>
      </c>
      <c r="G379" s="210" t="s">
        <v>1137</v>
      </c>
      <c r="H379" s="213" t="s">
        <v>192</v>
      </c>
      <c r="I379" s="210" t="s">
        <v>488</v>
      </c>
      <c r="J379" s="214" t="s">
        <v>1890</v>
      </c>
      <c r="K379" s="205">
        <v>43440</v>
      </c>
      <c r="L379" s="205">
        <v>43440</v>
      </c>
      <c r="M379" s="206">
        <v>1</v>
      </c>
      <c r="N379" s="207">
        <v>69</v>
      </c>
      <c r="O379" s="203">
        <f t="shared" si="80"/>
        <v>0</v>
      </c>
      <c r="P379" s="200">
        <f t="shared" si="81"/>
        <v>120</v>
      </c>
      <c r="Q379" s="204">
        <f t="shared" si="82"/>
        <v>120</v>
      </c>
      <c r="R379" s="196" t="str">
        <f t="shared" si="83"/>
        <v/>
      </c>
    </row>
    <row r="380" spans="2:18" s="197" customFormat="1" x14ac:dyDescent="0.3">
      <c r="B380" s="210" t="s">
        <v>160</v>
      </c>
      <c r="C380" s="195" t="s">
        <v>14</v>
      </c>
      <c r="D380" s="212" t="str">
        <f t="shared" si="78"/>
        <v>Gordon Academic College of Education</v>
      </c>
      <c r="E380" s="212" t="str">
        <f t="shared" si="79"/>
        <v>Israel</v>
      </c>
      <c r="F380" s="210" t="s">
        <v>1891</v>
      </c>
      <c r="G380" s="210" t="s">
        <v>1137</v>
      </c>
      <c r="H380" s="213" t="s">
        <v>192</v>
      </c>
      <c r="I380" s="210" t="s">
        <v>488</v>
      </c>
      <c r="J380" s="214" t="s">
        <v>1161</v>
      </c>
      <c r="K380" s="205">
        <v>43461</v>
      </c>
      <c r="L380" s="205">
        <v>43461</v>
      </c>
      <c r="M380" s="206">
        <v>1</v>
      </c>
      <c r="N380" s="207">
        <v>84</v>
      </c>
      <c r="O380" s="203">
        <f t="shared" si="80"/>
        <v>0</v>
      </c>
      <c r="P380" s="200">
        <f t="shared" si="81"/>
        <v>120</v>
      </c>
      <c r="Q380" s="204">
        <f t="shared" si="82"/>
        <v>120</v>
      </c>
      <c r="R380" s="196" t="str">
        <f t="shared" si="83"/>
        <v/>
      </c>
    </row>
    <row r="381" spans="2:18" s="197" customFormat="1" x14ac:dyDescent="0.3">
      <c r="B381" s="210" t="s">
        <v>160</v>
      </c>
      <c r="C381" s="195" t="s">
        <v>14</v>
      </c>
      <c r="D381" s="212" t="str">
        <f t="shared" si="78"/>
        <v>Gordon Academic College of Education</v>
      </c>
      <c r="E381" s="212" t="str">
        <f t="shared" si="79"/>
        <v>Israel</v>
      </c>
      <c r="F381" s="210" t="s">
        <v>1892</v>
      </c>
      <c r="G381" s="210" t="s">
        <v>1137</v>
      </c>
      <c r="H381" s="213" t="s">
        <v>192</v>
      </c>
      <c r="I381" s="210" t="s">
        <v>488</v>
      </c>
      <c r="J381" s="214" t="s">
        <v>1161</v>
      </c>
      <c r="K381" s="205">
        <v>43468</v>
      </c>
      <c r="L381" s="205">
        <v>43468</v>
      </c>
      <c r="M381" s="206">
        <v>1</v>
      </c>
      <c r="N381" s="207">
        <v>84</v>
      </c>
      <c r="O381" s="203">
        <f t="shared" si="80"/>
        <v>0</v>
      </c>
      <c r="P381" s="200">
        <f t="shared" si="81"/>
        <v>120</v>
      </c>
      <c r="Q381" s="204">
        <f t="shared" si="82"/>
        <v>120</v>
      </c>
      <c r="R381" s="196" t="str">
        <f t="shared" si="83"/>
        <v/>
      </c>
    </row>
    <row r="382" spans="2:18" s="197" customFormat="1" x14ac:dyDescent="0.3">
      <c r="B382" s="210" t="s">
        <v>160</v>
      </c>
      <c r="C382" s="195" t="s">
        <v>14</v>
      </c>
      <c r="D382" s="212" t="str">
        <f t="shared" si="78"/>
        <v>Gordon Academic College of Education</v>
      </c>
      <c r="E382" s="212" t="str">
        <f t="shared" si="79"/>
        <v>Israel</v>
      </c>
      <c r="F382" s="210" t="s">
        <v>1893</v>
      </c>
      <c r="G382" s="210" t="s">
        <v>1137</v>
      </c>
      <c r="H382" s="213" t="s">
        <v>192</v>
      </c>
      <c r="I382" s="210" t="s">
        <v>488</v>
      </c>
      <c r="J382" s="214" t="s">
        <v>1440</v>
      </c>
      <c r="K382" s="205">
        <v>43518</v>
      </c>
      <c r="L382" s="205">
        <v>43525</v>
      </c>
      <c r="M382" s="206">
        <v>6</v>
      </c>
      <c r="N382" s="207">
        <v>2531</v>
      </c>
      <c r="O382" s="203">
        <f t="shared" si="80"/>
        <v>360</v>
      </c>
      <c r="P382" s="200">
        <f t="shared" si="81"/>
        <v>720</v>
      </c>
      <c r="Q382" s="204">
        <f t="shared" si="82"/>
        <v>1080</v>
      </c>
      <c r="R382" s="196" t="str">
        <f t="shared" si="83"/>
        <v/>
      </c>
    </row>
    <row r="383" spans="2:18" s="197" customFormat="1" x14ac:dyDescent="0.3">
      <c r="B383" s="210" t="s">
        <v>160</v>
      </c>
      <c r="C383" s="195" t="s">
        <v>14</v>
      </c>
      <c r="D383" s="212" t="str">
        <f t="shared" si="78"/>
        <v>Gordon Academic College of Education</v>
      </c>
      <c r="E383" s="212" t="str">
        <f t="shared" si="79"/>
        <v>Israel</v>
      </c>
      <c r="F383" s="210" t="s">
        <v>1894</v>
      </c>
      <c r="G383" s="210" t="s">
        <v>1163</v>
      </c>
      <c r="H383" s="213" t="s">
        <v>192</v>
      </c>
      <c r="I383" s="210" t="s">
        <v>488</v>
      </c>
      <c r="J383" s="214" t="s">
        <v>1440</v>
      </c>
      <c r="K383" s="205">
        <v>43518</v>
      </c>
      <c r="L383" s="205">
        <v>43525</v>
      </c>
      <c r="M383" s="206">
        <v>6</v>
      </c>
      <c r="N383" s="207">
        <v>2531</v>
      </c>
      <c r="O383" s="203">
        <f t="shared" si="80"/>
        <v>360</v>
      </c>
      <c r="P383" s="200">
        <f t="shared" si="81"/>
        <v>720</v>
      </c>
      <c r="Q383" s="204">
        <f t="shared" si="82"/>
        <v>1080</v>
      </c>
      <c r="R383" s="196" t="str">
        <f t="shared" si="83"/>
        <v/>
      </c>
    </row>
    <row r="384" spans="2:18" s="197" customFormat="1" x14ac:dyDescent="0.3">
      <c r="B384" s="210" t="s">
        <v>160</v>
      </c>
      <c r="C384" s="195" t="s">
        <v>14</v>
      </c>
      <c r="D384" s="212" t="str">
        <f t="shared" si="78"/>
        <v>Gordon Academic College of Education</v>
      </c>
      <c r="E384" s="212" t="str">
        <f t="shared" si="79"/>
        <v>Israel</v>
      </c>
      <c r="F384" s="210" t="s">
        <v>1895</v>
      </c>
      <c r="G384" s="210" t="s">
        <v>1896</v>
      </c>
      <c r="H384" s="213" t="s">
        <v>192</v>
      </c>
      <c r="I384" s="210" t="s">
        <v>488</v>
      </c>
      <c r="J384" s="214" t="s">
        <v>1440</v>
      </c>
      <c r="K384" s="205">
        <v>43518</v>
      </c>
      <c r="L384" s="205">
        <v>43525</v>
      </c>
      <c r="M384" s="206">
        <v>6</v>
      </c>
      <c r="N384" s="207">
        <v>2531</v>
      </c>
      <c r="O384" s="203">
        <f t="shared" si="80"/>
        <v>360</v>
      </c>
      <c r="P384" s="200">
        <f t="shared" si="81"/>
        <v>720</v>
      </c>
      <c r="Q384" s="204">
        <f t="shared" si="82"/>
        <v>1080</v>
      </c>
      <c r="R384" s="196" t="str">
        <f t="shared" si="83"/>
        <v/>
      </c>
    </row>
    <row r="385" spans="2:18" s="197" customFormat="1" x14ac:dyDescent="0.3">
      <c r="B385" s="210" t="s">
        <v>211</v>
      </c>
      <c r="C385" s="195" t="s">
        <v>14</v>
      </c>
      <c r="D385" s="212" t="str">
        <f t="shared" si="78"/>
        <v>Gordon Academic College of Education</v>
      </c>
      <c r="E385" s="212" t="str">
        <f t="shared" si="79"/>
        <v>Israel</v>
      </c>
      <c r="F385" s="210" t="s">
        <v>1897</v>
      </c>
      <c r="G385" s="210" t="s">
        <v>1137</v>
      </c>
      <c r="H385" s="213" t="s">
        <v>192</v>
      </c>
      <c r="I385" s="210" t="s">
        <v>488</v>
      </c>
      <c r="J385" s="214" t="s">
        <v>1883</v>
      </c>
      <c r="K385" s="205">
        <v>43566</v>
      </c>
      <c r="L385" s="205">
        <v>43566</v>
      </c>
      <c r="M385" s="206">
        <v>1</v>
      </c>
      <c r="N385" s="207">
        <v>175</v>
      </c>
      <c r="O385" s="203">
        <f t="shared" si="80"/>
        <v>180</v>
      </c>
      <c r="P385" s="200">
        <f t="shared" si="81"/>
        <v>120</v>
      </c>
      <c r="Q385" s="204">
        <f t="shared" si="82"/>
        <v>300</v>
      </c>
      <c r="R385" s="196" t="str">
        <f t="shared" si="83"/>
        <v/>
      </c>
    </row>
    <row r="386" spans="2:18" s="197" customFormat="1" x14ac:dyDescent="0.3">
      <c r="B386" s="210" t="s">
        <v>211</v>
      </c>
      <c r="C386" s="195" t="s">
        <v>14</v>
      </c>
      <c r="D386" s="212" t="str">
        <f t="shared" si="78"/>
        <v>Gordon Academic College of Education</v>
      </c>
      <c r="E386" s="212" t="str">
        <f t="shared" si="79"/>
        <v>Israel</v>
      </c>
      <c r="F386" s="210" t="s">
        <v>1898</v>
      </c>
      <c r="G386" s="210" t="s">
        <v>1163</v>
      </c>
      <c r="H386" s="213" t="s">
        <v>192</v>
      </c>
      <c r="I386" s="210" t="s">
        <v>488</v>
      </c>
      <c r="J386" s="214" t="s">
        <v>1883</v>
      </c>
      <c r="K386" s="205">
        <v>43566</v>
      </c>
      <c r="L386" s="205">
        <v>43566</v>
      </c>
      <c r="M386" s="206">
        <v>1</v>
      </c>
      <c r="N386" s="207">
        <v>175</v>
      </c>
      <c r="O386" s="203">
        <f t="shared" si="80"/>
        <v>180</v>
      </c>
      <c r="P386" s="200">
        <f t="shared" si="81"/>
        <v>120</v>
      </c>
      <c r="Q386" s="204">
        <f t="shared" si="82"/>
        <v>300</v>
      </c>
      <c r="R386" s="196" t="str">
        <f t="shared" si="83"/>
        <v/>
      </c>
    </row>
    <row r="387" spans="2:18" s="197" customFormat="1" x14ac:dyDescent="0.3">
      <c r="B387" s="210" t="s">
        <v>162</v>
      </c>
      <c r="C387" s="195" t="s">
        <v>14</v>
      </c>
      <c r="D387" s="212" t="str">
        <f t="shared" si="78"/>
        <v>Gordon Academic College of Education</v>
      </c>
      <c r="E387" s="212" t="str">
        <f t="shared" si="79"/>
        <v>Israel</v>
      </c>
      <c r="F387" s="210" t="s">
        <v>1899</v>
      </c>
      <c r="G387" s="210" t="s">
        <v>1137</v>
      </c>
      <c r="H387" s="213" t="s">
        <v>192</v>
      </c>
      <c r="I387" s="210" t="s">
        <v>488</v>
      </c>
      <c r="J387" s="214" t="s">
        <v>1900</v>
      </c>
      <c r="K387" s="205">
        <v>43587</v>
      </c>
      <c r="L387" s="205">
        <v>43587</v>
      </c>
      <c r="M387" s="206">
        <v>1</v>
      </c>
      <c r="N387" s="207">
        <v>91</v>
      </c>
      <c r="O387" s="203">
        <f t="shared" si="80"/>
        <v>0</v>
      </c>
      <c r="P387" s="200">
        <f t="shared" si="81"/>
        <v>120</v>
      </c>
      <c r="Q387" s="204">
        <f t="shared" si="82"/>
        <v>120</v>
      </c>
      <c r="R387" s="196" t="str">
        <f t="shared" si="83"/>
        <v/>
      </c>
    </row>
    <row r="388" spans="2:18" s="197" customFormat="1" x14ac:dyDescent="0.3">
      <c r="B388" s="210" t="s">
        <v>162</v>
      </c>
      <c r="C388" s="195" t="s">
        <v>14</v>
      </c>
      <c r="D388" s="212" t="str">
        <f t="shared" si="78"/>
        <v>Gordon Academic College of Education</v>
      </c>
      <c r="E388" s="212" t="str">
        <f t="shared" si="79"/>
        <v>Israel</v>
      </c>
      <c r="F388" s="210" t="s">
        <v>1901</v>
      </c>
      <c r="G388" s="210" t="s">
        <v>1137</v>
      </c>
      <c r="H388" s="213" t="s">
        <v>192</v>
      </c>
      <c r="I388" s="210" t="s">
        <v>488</v>
      </c>
      <c r="J388" s="214" t="s">
        <v>1450</v>
      </c>
      <c r="K388" s="205">
        <v>43670</v>
      </c>
      <c r="L388" s="205">
        <v>43670</v>
      </c>
      <c r="M388" s="206">
        <v>1</v>
      </c>
      <c r="N388" s="207">
        <v>30</v>
      </c>
      <c r="O388" s="203">
        <f t="shared" si="80"/>
        <v>0</v>
      </c>
      <c r="P388" s="200">
        <f t="shared" si="81"/>
        <v>120</v>
      </c>
      <c r="Q388" s="204">
        <f t="shared" si="82"/>
        <v>120</v>
      </c>
      <c r="R388" s="196" t="str">
        <f t="shared" si="83"/>
        <v/>
      </c>
    </row>
    <row r="389" spans="2:18" s="197" customFormat="1" x14ac:dyDescent="0.3">
      <c r="B389" s="210" t="s">
        <v>162</v>
      </c>
      <c r="C389" s="195" t="s">
        <v>14</v>
      </c>
      <c r="D389" s="212" t="str">
        <f t="shared" si="78"/>
        <v>Gordon Academic College of Education</v>
      </c>
      <c r="E389" s="212" t="str">
        <f t="shared" si="79"/>
        <v>Israel</v>
      </c>
      <c r="F389" s="210" t="s">
        <v>1902</v>
      </c>
      <c r="G389" s="210" t="s">
        <v>1163</v>
      </c>
      <c r="H389" s="213" t="s">
        <v>192</v>
      </c>
      <c r="I389" s="210" t="s">
        <v>488</v>
      </c>
      <c r="J389" s="214" t="s">
        <v>1450</v>
      </c>
      <c r="K389" s="205">
        <v>43670</v>
      </c>
      <c r="L389" s="205">
        <v>43670</v>
      </c>
      <c r="M389" s="206">
        <v>1</v>
      </c>
      <c r="N389" s="207">
        <v>30</v>
      </c>
      <c r="O389" s="203">
        <f t="shared" si="80"/>
        <v>0</v>
      </c>
      <c r="P389" s="200">
        <f t="shared" si="81"/>
        <v>120</v>
      </c>
      <c r="Q389" s="204">
        <f t="shared" si="82"/>
        <v>120</v>
      </c>
      <c r="R389" s="196" t="str">
        <f t="shared" si="83"/>
        <v/>
      </c>
    </row>
    <row r="390" spans="2:18" s="197" customFormat="1" x14ac:dyDescent="0.3">
      <c r="B390" s="210" t="s">
        <v>211</v>
      </c>
      <c r="C390" s="195" t="s">
        <v>14</v>
      </c>
      <c r="D390" s="212" t="str">
        <f t="shared" si="78"/>
        <v>Gordon Academic College of Education</v>
      </c>
      <c r="E390" s="212" t="str">
        <f t="shared" si="79"/>
        <v>Israel</v>
      </c>
      <c r="F390" s="210" t="s">
        <v>1903</v>
      </c>
      <c r="G390" s="210" t="s">
        <v>1137</v>
      </c>
      <c r="H390" s="213" t="s">
        <v>192</v>
      </c>
      <c r="I390" s="210" t="s">
        <v>488</v>
      </c>
      <c r="J390" s="214" t="s">
        <v>1161</v>
      </c>
      <c r="K390" s="205">
        <v>43723</v>
      </c>
      <c r="L390" s="205">
        <v>43724</v>
      </c>
      <c r="M390" s="206">
        <v>2</v>
      </c>
      <c r="N390" s="207">
        <v>82</v>
      </c>
      <c r="O390" s="203">
        <f t="shared" si="80"/>
        <v>0</v>
      </c>
      <c r="P390" s="200">
        <f t="shared" si="81"/>
        <v>240</v>
      </c>
      <c r="Q390" s="204">
        <f t="shared" si="82"/>
        <v>240</v>
      </c>
      <c r="R390" s="196" t="str">
        <f t="shared" si="83"/>
        <v/>
      </c>
    </row>
    <row r="391" spans="2:18" s="197" customFormat="1" x14ac:dyDescent="0.3">
      <c r="B391" s="210" t="s">
        <v>211</v>
      </c>
      <c r="C391" s="195" t="s">
        <v>14</v>
      </c>
      <c r="D391" s="212" t="str">
        <f t="shared" si="78"/>
        <v>Gordon Academic College of Education</v>
      </c>
      <c r="E391" s="212" t="str">
        <f t="shared" si="79"/>
        <v>Israel</v>
      </c>
      <c r="F391" s="210" t="s">
        <v>1904</v>
      </c>
      <c r="G391" s="210" t="s">
        <v>1137</v>
      </c>
      <c r="H391" s="213" t="s">
        <v>192</v>
      </c>
      <c r="I391" s="210" t="s">
        <v>488</v>
      </c>
      <c r="J391" s="214" t="s">
        <v>1161</v>
      </c>
      <c r="K391" s="205">
        <v>43726</v>
      </c>
      <c r="L391" s="205">
        <v>43727</v>
      </c>
      <c r="M391" s="206">
        <v>2</v>
      </c>
      <c r="N391" s="207">
        <v>82</v>
      </c>
      <c r="O391" s="203">
        <f t="shared" si="80"/>
        <v>0</v>
      </c>
      <c r="P391" s="200">
        <f t="shared" si="81"/>
        <v>240</v>
      </c>
      <c r="Q391" s="204">
        <f t="shared" si="82"/>
        <v>240</v>
      </c>
      <c r="R391" s="196" t="str">
        <f t="shared" si="83"/>
        <v/>
      </c>
    </row>
    <row r="392" spans="2:18" s="197" customFormat="1" x14ac:dyDescent="0.3">
      <c r="B392" s="210" t="s">
        <v>211</v>
      </c>
      <c r="C392" s="195" t="s">
        <v>14</v>
      </c>
      <c r="D392" s="212" t="str">
        <f t="shared" si="78"/>
        <v>Gordon Academic College of Education</v>
      </c>
      <c r="E392" s="212" t="str">
        <f t="shared" si="79"/>
        <v>Israel</v>
      </c>
      <c r="F392" s="210" t="s">
        <v>1905</v>
      </c>
      <c r="G392" s="210" t="s">
        <v>1163</v>
      </c>
      <c r="H392" s="213" t="s">
        <v>192</v>
      </c>
      <c r="I392" s="210" t="s">
        <v>488</v>
      </c>
      <c r="J392" s="214" t="s">
        <v>1161</v>
      </c>
      <c r="K392" s="205">
        <v>43726</v>
      </c>
      <c r="L392" s="205">
        <v>43727</v>
      </c>
      <c r="M392" s="206">
        <v>2</v>
      </c>
      <c r="N392" s="207">
        <v>82</v>
      </c>
      <c r="O392" s="203">
        <f t="shared" si="80"/>
        <v>0</v>
      </c>
      <c r="P392" s="200">
        <f t="shared" si="81"/>
        <v>240</v>
      </c>
      <c r="Q392" s="204">
        <f t="shared" si="82"/>
        <v>240</v>
      </c>
      <c r="R392" s="196" t="str">
        <f t="shared" si="83"/>
        <v/>
      </c>
    </row>
    <row r="393" spans="2:18" s="197" customFormat="1" x14ac:dyDescent="0.3">
      <c r="B393" s="210" t="s">
        <v>211</v>
      </c>
      <c r="C393" s="195" t="s">
        <v>14</v>
      </c>
      <c r="D393" s="212" t="str">
        <f t="shared" si="78"/>
        <v>Gordon Academic College of Education</v>
      </c>
      <c r="E393" s="212" t="str">
        <f t="shared" si="79"/>
        <v>Israel</v>
      </c>
      <c r="F393" s="210" t="s">
        <v>1906</v>
      </c>
      <c r="G393" s="210" t="s">
        <v>1163</v>
      </c>
      <c r="H393" s="213" t="s">
        <v>192</v>
      </c>
      <c r="I393" s="210" t="s">
        <v>488</v>
      </c>
      <c r="J393" s="214" t="s">
        <v>1161</v>
      </c>
      <c r="K393" s="205">
        <v>43724</v>
      </c>
      <c r="L393" s="205">
        <v>43724</v>
      </c>
      <c r="M393" s="206">
        <v>1</v>
      </c>
      <c r="N393" s="207">
        <v>82</v>
      </c>
      <c r="O393" s="203">
        <f t="shared" si="80"/>
        <v>0</v>
      </c>
      <c r="P393" s="200">
        <f t="shared" si="81"/>
        <v>120</v>
      </c>
      <c r="Q393" s="204">
        <f t="shared" si="82"/>
        <v>120</v>
      </c>
      <c r="R393" s="196" t="str">
        <f t="shared" si="83"/>
        <v/>
      </c>
    </row>
    <row r="394" spans="2:18" s="27" customFormat="1" x14ac:dyDescent="0.3">
      <c r="B394" s="189" t="s">
        <v>162</v>
      </c>
      <c r="C394" s="190" t="s">
        <v>15</v>
      </c>
      <c r="D394" s="141" t="str">
        <f t="shared" si="30"/>
        <v>The College of Sakhnin</v>
      </c>
      <c r="E394" s="141" t="str">
        <f t="shared" si="31"/>
        <v>Israel</v>
      </c>
      <c r="F394" s="189" t="s">
        <v>1189</v>
      </c>
      <c r="G394" s="189" t="s">
        <v>1190</v>
      </c>
      <c r="H394" s="191" t="s">
        <v>192</v>
      </c>
      <c r="I394" s="189" t="s">
        <v>1191</v>
      </c>
      <c r="J394" s="143" t="s">
        <v>1192</v>
      </c>
      <c r="K394" s="84">
        <v>42919</v>
      </c>
      <c r="L394" s="84">
        <v>42919</v>
      </c>
      <c r="M394" s="85">
        <v>1</v>
      </c>
      <c r="N394" s="86">
        <v>100</v>
      </c>
      <c r="O394" s="82">
        <f t="shared" si="32"/>
        <v>180</v>
      </c>
      <c r="P394" s="69">
        <f t="shared" si="33"/>
        <v>120</v>
      </c>
      <c r="Q394" s="83">
        <f t="shared" si="34"/>
        <v>300</v>
      </c>
      <c r="R394" s="26" t="str">
        <f t="shared" si="35"/>
        <v/>
      </c>
    </row>
    <row r="395" spans="2:18" s="27" customFormat="1" x14ac:dyDescent="0.3">
      <c r="B395" s="189" t="s">
        <v>160</v>
      </c>
      <c r="C395" s="190" t="s">
        <v>15</v>
      </c>
      <c r="D395" s="141" t="str">
        <f t="shared" si="30"/>
        <v>The College of Sakhnin</v>
      </c>
      <c r="E395" s="141" t="str">
        <f t="shared" si="31"/>
        <v>Israel</v>
      </c>
      <c r="F395" s="189" t="s">
        <v>1193</v>
      </c>
      <c r="G395" s="189" t="s">
        <v>1194</v>
      </c>
      <c r="H395" s="191" t="s">
        <v>192</v>
      </c>
      <c r="I395" s="189" t="s">
        <v>802</v>
      </c>
      <c r="J395" s="143" t="s">
        <v>825</v>
      </c>
      <c r="K395" s="84">
        <v>43176</v>
      </c>
      <c r="L395" s="75">
        <v>43184</v>
      </c>
      <c r="M395" s="85">
        <v>7</v>
      </c>
      <c r="N395" s="86">
        <v>3720</v>
      </c>
      <c r="O395" s="82">
        <f t="shared" si="32"/>
        <v>530</v>
      </c>
      <c r="P395" s="69">
        <f t="shared" si="33"/>
        <v>840</v>
      </c>
      <c r="Q395" s="83">
        <f t="shared" si="34"/>
        <v>1370</v>
      </c>
      <c r="R395" s="26" t="str">
        <f t="shared" si="35"/>
        <v/>
      </c>
    </row>
    <row r="396" spans="2:18" s="27" customFormat="1" x14ac:dyDescent="0.3">
      <c r="B396" s="189" t="s">
        <v>160</v>
      </c>
      <c r="C396" s="190" t="s">
        <v>15</v>
      </c>
      <c r="D396" s="141" t="str">
        <f t="shared" si="30"/>
        <v>The College of Sakhnin</v>
      </c>
      <c r="E396" s="141" t="str">
        <f t="shared" si="31"/>
        <v>Israel</v>
      </c>
      <c r="F396" s="189" t="s">
        <v>1195</v>
      </c>
      <c r="G396" s="189" t="s">
        <v>1190</v>
      </c>
      <c r="H396" s="191" t="s">
        <v>192</v>
      </c>
      <c r="I396" s="189" t="s">
        <v>802</v>
      </c>
      <c r="J396" s="143" t="s">
        <v>825</v>
      </c>
      <c r="K396" s="84">
        <v>43170</v>
      </c>
      <c r="L396" s="75">
        <v>43184</v>
      </c>
      <c r="M396" s="85">
        <v>15</v>
      </c>
      <c r="N396" s="86">
        <v>3720</v>
      </c>
      <c r="O396" s="82">
        <f t="shared" si="32"/>
        <v>530</v>
      </c>
      <c r="P396" s="69">
        <f t="shared" si="33"/>
        <v>1750</v>
      </c>
      <c r="Q396" s="83">
        <f t="shared" si="34"/>
        <v>2280</v>
      </c>
      <c r="R396" s="26" t="str">
        <f t="shared" si="35"/>
        <v/>
      </c>
    </row>
    <row r="397" spans="2:18" s="27" customFormat="1" x14ac:dyDescent="0.3">
      <c r="B397" s="189" t="s">
        <v>160</v>
      </c>
      <c r="C397" s="190" t="s">
        <v>15</v>
      </c>
      <c r="D397" s="141" t="str">
        <f t="shared" si="30"/>
        <v>The College of Sakhnin</v>
      </c>
      <c r="E397" s="141" t="str">
        <f t="shared" si="31"/>
        <v>Israel</v>
      </c>
      <c r="F397" s="189" t="s">
        <v>1196</v>
      </c>
      <c r="G397" s="189" t="s">
        <v>1197</v>
      </c>
      <c r="H397" s="191" t="s">
        <v>193</v>
      </c>
      <c r="I397" s="189" t="s">
        <v>802</v>
      </c>
      <c r="J397" s="143" t="s">
        <v>825</v>
      </c>
      <c r="K397" s="205">
        <v>43170</v>
      </c>
      <c r="L397" s="75">
        <v>43184</v>
      </c>
      <c r="M397" s="85">
        <v>15</v>
      </c>
      <c r="N397" s="86">
        <v>3720</v>
      </c>
      <c r="O397" s="82">
        <f t="shared" si="32"/>
        <v>530</v>
      </c>
      <c r="P397" s="69">
        <f t="shared" si="33"/>
        <v>810</v>
      </c>
      <c r="Q397" s="83">
        <f t="shared" si="34"/>
        <v>1340</v>
      </c>
      <c r="R397" s="26" t="str">
        <f t="shared" si="35"/>
        <v/>
      </c>
    </row>
    <row r="398" spans="2:18" s="27" customFormat="1" x14ac:dyDescent="0.3">
      <c r="B398" s="189" t="s">
        <v>160</v>
      </c>
      <c r="C398" s="190" t="s">
        <v>15</v>
      </c>
      <c r="D398" s="141" t="str">
        <f t="shared" si="30"/>
        <v>The College of Sakhnin</v>
      </c>
      <c r="E398" s="141" t="str">
        <f t="shared" si="31"/>
        <v>Israel</v>
      </c>
      <c r="F398" s="189" t="s">
        <v>1198</v>
      </c>
      <c r="G398" s="189" t="s">
        <v>1199</v>
      </c>
      <c r="H398" s="191" t="s">
        <v>193</v>
      </c>
      <c r="I398" s="189" t="s">
        <v>802</v>
      </c>
      <c r="J398" s="143" t="s">
        <v>825</v>
      </c>
      <c r="K398" s="205">
        <v>43170</v>
      </c>
      <c r="L398" s="75">
        <v>43184</v>
      </c>
      <c r="M398" s="85">
        <v>15</v>
      </c>
      <c r="N398" s="86">
        <v>3720</v>
      </c>
      <c r="O398" s="82">
        <f t="shared" si="32"/>
        <v>530</v>
      </c>
      <c r="P398" s="69">
        <f t="shared" si="33"/>
        <v>810</v>
      </c>
      <c r="Q398" s="83">
        <f t="shared" si="34"/>
        <v>1340</v>
      </c>
      <c r="R398" s="26" t="str">
        <f t="shared" si="35"/>
        <v/>
      </c>
    </row>
    <row r="399" spans="2:18" s="27" customFormat="1" x14ac:dyDescent="0.3">
      <c r="B399" s="189" t="s">
        <v>162</v>
      </c>
      <c r="C399" s="190" t="s">
        <v>15</v>
      </c>
      <c r="D399" s="141" t="str">
        <f t="shared" si="30"/>
        <v>The College of Sakhnin</v>
      </c>
      <c r="E399" s="141" t="str">
        <f t="shared" si="31"/>
        <v>Israel</v>
      </c>
      <c r="F399" s="189" t="s">
        <v>1200</v>
      </c>
      <c r="G399" s="189" t="s">
        <v>1190</v>
      </c>
      <c r="H399" s="191" t="s">
        <v>192</v>
      </c>
      <c r="I399" s="189" t="s">
        <v>802</v>
      </c>
      <c r="J399" s="143" t="s">
        <v>805</v>
      </c>
      <c r="K399" s="84">
        <v>42889</v>
      </c>
      <c r="L399" s="84">
        <v>42897</v>
      </c>
      <c r="M399" s="85">
        <v>7</v>
      </c>
      <c r="N399" s="86">
        <v>3056</v>
      </c>
      <c r="O399" s="82">
        <f t="shared" si="32"/>
        <v>530</v>
      </c>
      <c r="P399" s="69">
        <f t="shared" si="33"/>
        <v>840</v>
      </c>
      <c r="Q399" s="83">
        <f t="shared" si="34"/>
        <v>1370</v>
      </c>
      <c r="R399" s="26" t="str">
        <f t="shared" si="35"/>
        <v/>
      </c>
    </row>
    <row r="400" spans="2:18" s="27" customFormat="1" x14ac:dyDescent="0.3">
      <c r="B400" s="189" t="s">
        <v>160</v>
      </c>
      <c r="C400" s="190" t="s">
        <v>15</v>
      </c>
      <c r="D400" s="141" t="str">
        <f t="shared" si="30"/>
        <v>The College of Sakhnin</v>
      </c>
      <c r="E400" s="141" t="str">
        <f t="shared" si="31"/>
        <v>Israel</v>
      </c>
      <c r="F400" s="189" t="s">
        <v>1201</v>
      </c>
      <c r="G400" s="189" t="s">
        <v>1194</v>
      </c>
      <c r="H400" s="191" t="s">
        <v>192</v>
      </c>
      <c r="I400" s="189" t="s">
        <v>802</v>
      </c>
      <c r="J400" s="143" t="s">
        <v>805</v>
      </c>
      <c r="K400" s="84">
        <v>42889</v>
      </c>
      <c r="L400" s="84">
        <v>42897</v>
      </c>
      <c r="M400" s="85">
        <v>7</v>
      </c>
      <c r="N400" s="86">
        <v>3056</v>
      </c>
      <c r="O400" s="82">
        <f t="shared" si="32"/>
        <v>530</v>
      </c>
      <c r="P400" s="69">
        <f t="shared" si="33"/>
        <v>840</v>
      </c>
      <c r="Q400" s="83">
        <f t="shared" si="34"/>
        <v>1370</v>
      </c>
      <c r="R400" s="26" t="str">
        <f t="shared" si="35"/>
        <v/>
      </c>
    </row>
    <row r="401" spans="2:18" s="27" customFormat="1" x14ac:dyDescent="0.3">
      <c r="B401" s="189" t="s">
        <v>162</v>
      </c>
      <c r="C401" s="190" t="s">
        <v>15</v>
      </c>
      <c r="D401" s="141" t="str">
        <f t="shared" si="30"/>
        <v>The College of Sakhnin</v>
      </c>
      <c r="E401" s="141" t="str">
        <f t="shared" si="31"/>
        <v>Israel</v>
      </c>
      <c r="F401" s="189" t="s">
        <v>1202</v>
      </c>
      <c r="G401" s="189" t="s">
        <v>1190</v>
      </c>
      <c r="H401" s="191" t="s">
        <v>192</v>
      </c>
      <c r="I401" s="189" t="s">
        <v>802</v>
      </c>
      <c r="J401" s="143" t="s">
        <v>807</v>
      </c>
      <c r="K401" s="84">
        <v>42799</v>
      </c>
      <c r="L401" s="84">
        <v>42804</v>
      </c>
      <c r="M401" s="85">
        <v>6</v>
      </c>
      <c r="N401" s="86">
        <v>1512</v>
      </c>
      <c r="O401" s="82">
        <f t="shared" si="32"/>
        <v>275</v>
      </c>
      <c r="P401" s="69">
        <f t="shared" si="33"/>
        <v>720</v>
      </c>
      <c r="Q401" s="83">
        <f t="shared" si="34"/>
        <v>995</v>
      </c>
      <c r="R401" s="26" t="str">
        <f t="shared" si="35"/>
        <v/>
      </c>
    </row>
    <row r="402" spans="2:18" s="27" customFormat="1" x14ac:dyDescent="0.3">
      <c r="B402" s="189" t="s">
        <v>162</v>
      </c>
      <c r="C402" s="190" t="s">
        <v>15</v>
      </c>
      <c r="D402" s="141" t="str">
        <f t="shared" si="30"/>
        <v>The College of Sakhnin</v>
      </c>
      <c r="E402" s="141" t="str">
        <f t="shared" si="31"/>
        <v>Israel</v>
      </c>
      <c r="F402" s="189" t="s">
        <v>1203</v>
      </c>
      <c r="G402" s="189" t="s">
        <v>1190</v>
      </c>
      <c r="H402" s="191" t="s">
        <v>192</v>
      </c>
      <c r="I402" s="189" t="s">
        <v>1191</v>
      </c>
      <c r="J402" s="143" t="s">
        <v>1192</v>
      </c>
      <c r="K402" s="84">
        <v>42684</v>
      </c>
      <c r="L402" s="84">
        <v>42684</v>
      </c>
      <c r="M402" s="85">
        <v>1</v>
      </c>
      <c r="N402" s="86">
        <v>100</v>
      </c>
      <c r="O402" s="82">
        <f t="shared" si="32"/>
        <v>180</v>
      </c>
      <c r="P402" s="69">
        <f t="shared" si="33"/>
        <v>120</v>
      </c>
      <c r="Q402" s="83">
        <f t="shared" si="34"/>
        <v>300</v>
      </c>
      <c r="R402" s="26" t="str">
        <f t="shared" si="35"/>
        <v/>
      </c>
    </row>
    <row r="403" spans="2:18" s="27" customFormat="1" x14ac:dyDescent="0.3">
      <c r="B403" s="189" t="s">
        <v>162</v>
      </c>
      <c r="C403" s="190" t="s">
        <v>15</v>
      </c>
      <c r="D403" s="141" t="str">
        <f t="shared" si="30"/>
        <v>The College of Sakhnin</v>
      </c>
      <c r="E403" s="141" t="str">
        <f t="shared" si="31"/>
        <v>Israel</v>
      </c>
      <c r="F403" s="189" t="s">
        <v>1204</v>
      </c>
      <c r="G403" s="189" t="s">
        <v>1190</v>
      </c>
      <c r="H403" s="191" t="s">
        <v>192</v>
      </c>
      <c r="I403" s="189" t="s">
        <v>1191</v>
      </c>
      <c r="J403" s="143" t="s">
        <v>1192</v>
      </c>
      <c r="K403" s="84">
        <v>42702</v>
      </c>
      <c r="L403" s="84">
        <v>42702</v>
      </c>
      <c r="M403" s="85">
        <v>1</v>
      </c>
      <c r="N403" s="86">
        <v>100</v>
      </c>
      <c r="O403" s="82">
        <f t="shared" si="32"/>
        <v>180</v>
      </c>
      <c r="P403" s="69">
        <f t="shared" si="33"/>
        <v>120</v>
      </c>
      <c r="Q403" s="83">
        <f t="shared" si="34"/>
        <v>300</v>
      </c>
      <c r="R403" s="26" t="str">
        <f t="shared" si="35"/>
        <v/>
      </c>
    </row>
    <row r="404" spans="2:18" s="27" customFormat="1" x14ac:dyDescent="0.3">
      <c r="B404" s="189" t="s">
        <v>162</v>
      </c>
      <c r="C404" s="190" t="s">
        <v>15</v>
      </c>
      <c r="D404" s="141" t="str">
        <f t="shared" si="30"/>
        <v>The College of Sakhnin</v>
      </c>
      <c r="E404" s="141" t="str">
        <f t="shared" si="31"/>
        <v>Israel</v>
      </c>
      <c r="F404" s="189" t="s">
        <v>1205</v>
      </c>
      <c r="G404" s="189" t="s">
        <v>1190</v>
      </c>
      <c r="H404" s="191" t="s">
        <v>192</v>
      </c>
      <c r="I404" s="189" t="s">
        <v>1191</v>
      </c>
      <c r="J404" s="143" t="s">
        <v>1192</v>
      </c>
      <c r="K404" s="84">
        <v>42703</v>
      </c>
      <c r="L404" s="84">
        <v>42703</v>
      </c>
      <c r="M404" s="85">
        <v>1</v>
      </c>
      <c r="N404" s="86">
        <v>100</v>
      </c>
      <c r="O404" s="82">
        <f t="shared" si="32"/>
        <v>180</v>
      </c>
      <c r="P404" s="69">
        <f t="shared" si="33"/>
        <v>120</v>
      </c>
      <c r="Q404" s="83">
        <f t="shared" si="34"/>
        <v>300</v>
      </c>
      <c r="R404" s="26" t="str">
        <f t="shared" si="35"/>
        <v/>
      </c>
    </row>
    <row r="405" spans="2:18" s="27" customFormat="1" x14ac:dyDescent="0.3">
      <c r="B405" s="189" t="s">
        <v>161</v>
      </c>
      <c r="C405" s="190" t="s">
        <v>15</v>
      </c>
      <c r="D405" s="141" t="str">
        <f t="shared" si="30"/>
        <v>The College of Sakhnin</v>
      </c>
      <c r="E405" s="141" t="str">
        <f t="shared" si="31"/>
        <v>Israel</v>
      </c>
      <c r="F405" s="189" t="s">
        <v>1206</v>
      </c>
      <c r="G405" s="189" t="s">
        <v>1207</v>
      </c>
      <c r="H405" s="191" t="s">
        <v>192</v>
      </c>
      <c r="I405" s="189" t="s">
        <v>1191</v>
      </c>
      <c r="J405" s="143" t="s">
        <v>1192</v>
      </c>
      <c r="K405" s="84">
        <v>42703</v>
      </c>
      <c r="L405" s="84">
        <v>42703</v>
      </c>
      <c r="M405" s="85">
        <v>1</v>
      </c>
      <c r="N405" s="86">
        <v>100</v>
      </c>
      <c r="O405" s="82">
        <f t="shared" si="32"/>
        <v>180</v>
      </c>
      <c r="P405" s="69">
        <f t="shared" si="33"/>
        <v>120</v>
      </c>
      <c r="Q405" s="83">
        <f t="shared" si="34"/>
        <v>300</v>
      </c>
      <c r="R405" s="26" t="str">
        <f t="shared" si="35"/>
        <v/>
      </c>
    </row>
    <row r="406" spans="2:18" s="27" customFormat="1" x14ac:dyDescent="0.3">
      <c r="B406" s="189" t="s">
        <v>162</v>
      </c>
      <c r="C406" s="190" t="s">
        <v>15</v>
      </c>
      <c r="D406" s="141" t="str">
        <f t="shared" si="30"/>
        <v>The College of Sakhnin</v>
      </c>
      <c r="E406" s="141" t="str">
        <f t="shared" si="31"/>
        <v>Israel</v>
      </c>
      <c r="F406" s="189" t="s">
        <v>1208</v>
      </c>
      <c r="G406" s="189" t="s">
        <v>1190</v>
      </c>
      <c r="H406" s="191" t="s">
        <v>192</v>
      </c>
      <c r="I406" s="189" t="s">
        <v>1191</v>
      </c>
      <c r="J406" s="143" t="s">
        <v>1192</v>
      </c>
      <c r="K406" s="84">
        <v>42719</v>
      </c>
      <c r="L406" s="84">
        <v>42719</v>
      </c>
      <c r="M406" s="85">
        <v>1</v>
      </c>
      <c r="N406" s="86">
        <v>100</v>
      </c>
      <c r="O406" s="82">
        <f t="shared" si="32"/>
        <v>180</v>
      </c>
      <c r="P406" s="69">
        <f t="shared" si="33"/>
        <v>120</v>
      </c>
      <c r="Q406" s="83">
        <f t="shared" si="34"/>
        <v>300</v>
      </c>
      <c r="R406" s="26" t="str">
        <f t="shared" si="35"/>
        <v/>
      </c>
    </row>
    <row r="407" spans="2:18" s="27" customFormat="1" x14ac:dyDescent="0.3">
      <c r="B407" s="189" t="s">
        <v>162</v>
      </c>
      <c r="C407" s="190" t="s">
        <v>15</v>
      </c>
      <c r="D407" s="141" t="str">
        <f t="shared" si="30"/>
        <v>The College of Sakhnin</v>
      </c>
      <c r="E407" s="141" t="str">
        <f t="shared" si="31"/>
        <v>Israel</v>
      </c>
      <c r="F407" s="189" t="s">
        <v>1209</v>
      </c>
      <c r="G407" s="189" t="s">
        <v>1190</v>
      </c>
      <c r="H407" s="191" t="s">
        <v>192</v>
      </c>
      <c r="I407" s="189" t="s">
        <v>1191</v>
      </c>
      <c r="J407" s="143" t="s">
        <v>1192</v>
      </c>
      <c r="K407" s="84">
        <v>42754</v>
      </c>
      <c r="L407" s="84">
        <v>42754</v>
      </c>
      <c r="M407" s="85">
        <v>1</v>
      </c>
      <c r="N407" s="86">
        <v>100</v>
      </c>
      <c r="O407" s="82">
        <f t="shared" si="32"/>
        <v>180</v>
      </c>
      <c r="P407" s="69">
        <f t="shared" si="33"/>
        <v>120</v>
      </c>
      <c r="Q407" s="83">
        <f t="shared" si="34"/>
        <v>300</v>
      </c>
      <c r="R407" s="26" t="str">
        <f t="shared" si="35"/>
        <v/>
      </c>
    </row>
    <row r="408" spans="2:18" s="27" customFormat="1" x14ac:dyDescent="0.3">
      <c r="B408" s="189" t="s">
        <v>162</v>
      </c>
      <c r="C408" s="190" t="s">
        <v>15</v>
      </c>
      <c r="D408" s="141" t="str">
        <f t="shared" si="30"/>
        <v>The College of Sakhnin</v>
      </c>
      <c r="E408" s="141" t="str">
        <f t="shared" si="31"/>
        <v>Israel</v>
      </c>
      <c r="F408" s="189" t="s">
        <v>1210</v>
      </c>
      <c r="G408" s="189" t="s">
        <v>1190</v>
      </c>
      <c r="H408" s="191" t="s">
        <v>192</v>
      </c>
      <c r="I408" s="189" t="s">
        <v>1191</v>
      </c>
      <c r="J408" s="143" t="s">
        <v>1211</v>
      </c>
      <c r="K408" s="84">
        <v>42789</v>
      </c>
      <c r="L408" s="84">
        <v>42789</v>
      </c>
      <c r="M408" s="85">
        <v>1</v>
      </c>
      <c r="N408" s="86">
        <v>85</v>
      </c>
      <c r="O408" s="82">
        <f t="shared" si="32"/>
        <v>0</v>
      </c>
      <c r="P408" s="69">
        <f t="shared" si="33"/>
        <v>120</v>
      </c>
      <c r="Q408" s="83">
        <f t="shared" si="34"/>
        <v>120</v>
      </c>
      <c r="R408" s="26" t="str">
        <f t="shared" si="35"/>
        <v/>
      </c>
    </row>
    <row r="409" spans="2:18" s="27" customFormat="1" x14ac:dyDescent="0.3">
      <c r="B409" s="189" t="s">
        <v>162</v>
      </c>
      <c r="C409" s="190" t="s">
        <v>15</v>
      </c>
      <c r="D409" s="141" t="str">
        <f t="shared" si="30"/>
        <v>The College of Sakhnin</v>
      </c>
      <c r="E409" s="141" t="str">
        <f t="shared" si="31"/>
        <v>Israel</v>
      </c>
      <c r="F409" s="189" t="s">
        <v>1212</v>
      </c>
      <c r="G409" s="189" t="s">
        <v>1190</v>
      </c>
      <c r="H409" s="191" t="s">
        <v>192</v>
      </c>
      <c r="I409" s="189" t="s">
        <v>1191</v>
      </c>
      <c r="J409" s="143" t="s">
        <v>1192</v>
      </c>
      <c r="K409" s="84">
        <v>42824</v>
      </c>
      <c r="L409" s="84">
        <v>42824</v>
      </c>
      <c r="M409" s="85">
        <v>1</v>
      </c>
      <c r="N409" s="86">
        <v>100</v>
      </c>
      <c r="O409" s="82">
        <f t="shared" si="32"/>
        <v>180</v>
      </c>
      <c r="P409" s="69">
        <f t="shared" si="33"/>
        <v>120</v>
      </c>
      <c r="Q409" s="83">
        <f t="shared" si="34"/>
        <v>300</v>
      </c>
      <c r="R409" s="26" t="str">
        <f t="shared" si="35"/>
        <v/>
      </c>
    </row>
    <row r="410" spans="2:18" s="27" customFormat="1" x14ac:dyDescent="0.3">
      <c r="B410" s="189" t="s">
        <v>162</v>
      </c>
      <c r="C410" s="190" t="s">
        <v>15</v>
      </c>
      <c r="D410" s="141" t="str">
        <f t="shared" si="30"/>
        <v>The College of Sakhnin</v>
      </c>
      <c r="E410" s="141" t="str">
        <f t="shared" si="31"/>
        <v>Israel</v>
      </c>
      <c r="F410" s="189" t="s">
        <v>1213</v>
      </c>
      <c r="G410" s="189" t="s">
        <v>1190</v>
      </c>
      <c r="H410" s="191" t="s">
        <v>192</v>
      </c>
      <c r="I410" s="189" t="s">
        <v>1191</v>
      </c>
      <c r="J410" s="143" t="s">
        <v>1192</v>
      </c>
      <c r="K410" s="84">
        <v>42831</v>
      </c>
      <c r="L410" s="84">
        <v>42831</v>
      </c>
      <c r="M410" s="85">
        <v>1</v>
      </c>
      <c r="N410" s="86">
        <v>100</v>
      </c>
      <c r="O410" s="82">
        <f t="shared" si="32"/>
        <v>180</v>
      </c>
      <c r="P410" s="69">
        <f t="shared" si="33"/>
        <v>120</v>
      </c>
      <c r="Q410" s="83">
        <f t="shared" si="34"/>
        <v>300</v>
      </c>
      <c r="R410" s="26" t="str">
        <f t="shared" si="35"/>
        <v/>
      </c>
    </row>
    <row r="411" spans="2:18" s="27" customFormat="1" x14ac:dyDescent="0.3">
      <c r="B411" s="189" t="s">
        <v>162</v>
      </c>
      <c r="C411" s="190" t="s">
        <v>15</v>
      </c>
      <c r="D411" s="141" t="str">
        <f t="shared" si="30"/>
        <v>The College of Sakhnin</v>
      </c>
      <c r="E411" s="141" t="str">
        <f t="shared" si="31"/>
        <v>Israel</v>
      </c>
      <c r="F411" s="189" t="s">
        <v>1214</v>
      </c>
      <c r="G411" s="189" t="s">
        <v>1190</v>
      </c>
      <c r="H411" s="191" t="s">
        <v>192</v>
      </c>
      <c r="I411" s="189" t="s">
        <v>1191</v>
      </c>
      <c r="J411" s="143" t="s">
        <v>1192</v>
      </c>
      <c r="K411" s="84">
        <v>42859</v>
      </c>
      <c r="L411" s="84">
        <v>42859</v>
      </c>
      <c r="M411" s="85">
        <v>1</v>
      </c>
      <c r="N411" s="86">
        <v>100</v>
      </c>
      <c r="O411" s="82">
        <f t="shared" si="32"/>
        <v>180</v>
      </c>
      <c r="P411" s="69">
        <f t="shared" si="33"/>
        <v>120</v>
      </c>
      <c r="Q411" s="83">
        <f t="shared" si="34"/>
        <v>300</v>
      </c>
      <c r="R411" s="26" t="str">
        <f t="shared" si="35"/>
        <v/>
      </c>
    </row>
    <row r="412" spans="2:18" s="27" customFormat="1" x14ac:dyDescent="0.3">
      <c r="B412" s="189" t="s">
        <v>162</v>
      </c>
      <c r="C412" s="190" t="s">
        <v>15</v>
      </c>
      <c r="D412" s="141" t="str">
        <f t="shared" si="30"/>
        <v>The College of Sakhnin</v>
      </c>
      <c r="E412" s="141" t="str">
        <f t="shared" si="31"/>
        <v>Israel</v>
      </c>
      <c r="F412" s="189" t="s">
        <v>1189</v>
      </c>
      <c r="G412" s="189" t="s">
        <v>1190</v>
      </c>
      <c r="H412" s="191" t="s">
        <v>192</v>
      </c>
      <c r="I412" s="189" t="s">
        <v>1191</v>
      </c>
      <c r="J412" s="143" t="s">
        <v>1192</v>
      </c>
      <c r="K412" s="84">
        <v>42919</v>
      </c>
      <c r="L412" s="84">
        <v>42919</v>
      </c>
      <c r="M412" s="85">
        <v>1</v>
      </c>
      <c r="N412" s="86">
        <v>100</v>
      </c>
      <c r="O412" s="82">
        <f t="shared" si="32"/>
        <v>180</v>
      </c>
      <c r="P412" s="69">
        <f t="shared" si="33"/>
        <v>120</v>
      </c>
      <c r="Q412" s="83">
        <f t="shared" si="34"/>
        <v>300</v>
      </c>
      <c r="R412" s="26" t="str">
        <f t="shared" si="35"/>
        <v/>
      </c>
    </row>
    <row r="413" spans="2:18" s="27" customFormat="1" x14ac:dyDescent="0.3">
      <c r="B413" s="189" t="s">
        <v>161</v>
      </c>
      <c r="C413" s="190" t="s">
        <v>15</v>
      </c>
      <c r="D413" s="141" t="str">
        <f t="shared" si="30"/>
        <v>The College of Sakhnin</v>
      </c>
      <c r="E413" s="141" t="str">
        <f t="shared" si="31"/>
        <v>Israel</v>
      </c>
      <c r="F413" s="189" t="s">
        <v>1215</v>
      </c>
      <c r="G413" s="189" t="s">
        <v>1190</v>
      </c>
      <c r="H413" s="191" t="s">
        <v>192</v>
      </c>
      <c r="I413" s="189" t="s">
        <v>1191</v>
      </c>
      <c r="J413" s="143" t="s">
        <v>818</v>
      </c>
      <c r="K413" s="84">
        <v>42942</v>
      </c>
      <c r="L413" s="84">
        <v>42943</v>
      </c>
      <c r="M413" s="85">
        <v>2</v>
      </c>
      <c r="N413" s="86">
        <v>99</v>
      </c>
      <c r="O413" s="82">
        <f t="shared" si="32"/>
        <v>0</v>
      </c>
      <c r="P413" s="69">
        <f t="shared" si="33"/>
        <v>240</v>
      </c>
      <c r="Q413" s="83">
        <f t="shared" si="34"/>
        <v>240</v>
      </c>
      <c r="R413" s="26" t="str">
        <f t="shared" si="35"/>
        <v/>
      </c>
    </row>
    <row r="414" spans="2:18" s="27" customFormat="1" x14ac:dyDescent="0.3">
      <c r="B414" s="189" t="s">
        <v>162</v>
      </c>
      <c r="C414" s="190" t="s">
        <v>15</v>
      </c>
      <c r="D414" s="141" t="str">
        <f t="shared" si="30"/>
        <v>The College of Sakhnin</v>
      </c>
      <c r="E414" s="141" t="str">
        <f t="shared" si="31"/>
        <v>Israel</v>
      </c>
      <c r="F414" s="189" t="s">
        <v>1216</v>
      </c>
      <c r="G414" s="189" t="s">
        <v>1194</v>
      </c>
      <c r="H414" s="191" t="s">
        <v>192</v>
      </c>
      <c r="I414" s="189" t="s">
        <v>1191</v>
      </c>
      <c r="J414" s="143" t="s">
        <v>818</v>
      </c>
      <c r="K414" s="84">
        <v>42942</v>
      </c>
      <c r="L414" s="84">
        <v>42943</v>
      </c>
      <c r="M414" s="85">
        <v>2</v>
      </c>
      <c r="N414" s="86">
        <v>99</v>
      </c>
      <c r="O414" s="82">
        <f t="shared" si="32"/>
        <v>0</v>
      </c>
      <c r="P414" s="69">
        <f t="shared" si="33"/>
        <v>240</v>
      </c>
      <c r="Q414" s="83">
        <f t="shared" si="34"/>
        <v>240</v>
      </c>
      <c r="R414" s="26" t="str">
        <f t="shared" si="35"/>
        <v/>
      </c>
    </row>
    <row r="415" spans="2:18" s="27" customFormat="1" x14ac:dyDescent="0.3">
      <c r="B415" s="189" t="s">
        <v>162</v>
      </c>
      <c r="C415" s="190" t="s">
        <v>15</v>
      </c>
      <c r="D415" s="141" t="str">
        <f t="shared" si="30"/>
        <v>The College of Sakhnin</v>
      </c>
      <c r="E415" s="141" t="str">
        <f t="shared" si="31"/>
        <v>Israel</v>
      </c>
      <c r="F415" s="189" t="s">
        <v>1217</v>
      </c>
      <c r="G415" s="189" t="s">
        <v>1190</v>
      </c>
      <c r="H415" s="191" t="s">
        <v>192</v>
      </c>
      <c r="I415" s="189" t="s">
        <v>1191</v>
      </c>
      <c r="J415" s="143" t="s">
        <v>1192</v>
      </c>
      <c r="K415" s="84">
        <v>42961</v>
      </c>
      <c r="L415" s="84">
        <v>42961</v>
      </c>
      <c r="M415" s="85">
        <v>1</v>
      </c>
      <c r="N415" s="86">
        <v>100</v>
      </c>
      <c r="O415" s="82">
        <f t="shared" si="32"/>
        <v>180</v>
      </c>
      <c r="P415" s="69">
        <f t="shared" si="33"/>
        <v>120</v>
      </c>
      <c r="Q415" s="83">
        <f t="shared" si="34"/>
        <v>300</v>
      </c>
      <c r="R415" s="26" t="str">
        <f t="shared" si="35"/>
        <v/>
      </c>
    </row>
    <row r="416" spans="2:18" s="27" customFormat="1" x14ac:dyDescent="0.3">
      <c r="B416" s="189" t="s">
        <v>162</v>
      </c>
      <c r="C416" s="190" t="s">
        <v>15</v>
      </c>
      <c r="D416" s="141" t="str">
        <f t="shared" si="30"/>
        <v>The College of Sakhnin</v>
      </c>
      <c r="E416" s="141" t="str">
        <f t="shared" si="31"/>
        <v>Israel</v>
      </c>
      <c r="F416" s="189" t="s">
        <v>1218</v>
      </c>
      <c r="G416" s="189" t="s">
        <v>1190</v>
      </c>
      <c r="H416" s="191" t="s">
        <v>192</v>
      </c>
      <c r="I416" s="189" t="s">
        <v>1191</v>
      </c>
      <c r="J416" s="143" t="s">
        <v>1192</v>
      </c>
      <c r="K416" s="84">
        <v>42989</v>
      </c>
      <c r="L416" s="84">
        <v>42989</v>
      </c>
      <c r="M416" s="85">
        <v>1</v>
      </c>
      <c r="N416" s="86">
        <v>100</v>
      </c>
      <c r="O416" s="82">
        <f t="shared" si="32"/>
        <v>180</v>
      </c>
      <c r="P416" s="69">
        <f t="shared" si="33"/>
        <v>120</v>
      </c>
      <c r="Q416" s="83">
        <f t="shared" si="34"/>
        <v>300</v>
      </c>
      <c r="R416" s="26" t="str">
        <f t="shared" si="35"/>
        <v/>
      </c>
    </row>
    <row r="417" spans="2:18" s="27" customFormat="1" x14ac:dyDescent="0.3">
      <c r="B417" s="189" t="s">
        <v>162</v>
      </c>
      <c r="C417" s="190" t="s">
        <v>15</v>
      </c>
      <c r="D417" s="141" t="str">
        <f t="shared" si="30"/>
        <v>The College of Sakhnin</v>
      </c>
      <c r="E417" s="141" t="str">
        <f t="shared" si="31"/>
        <v>Israel</v>
      </c>
      <c r="F417" s="189" t="s">
        <v>1219</v>
      </c>
      <c r="G417" s="189" t="s">
        <v>1190</v>
      </c>
      <c r="H417" s="191" t="s">
        <v>192</v>
      </c>
      <c r="I417" s="189" t="s">
        <v>1191</v>
      </c>
      <c r="J417" s="143" t="s">
        <v>1192</v>
      </c>
      <c r="K417" s="84">
        <v>43003</v>
      </c>
      <c r="L417" s="84">
        <v>43003</v>
      </c>
      <c r="M417" s="85">
        <v>1</v>
      </c>
      <c r="N417" s="86">
        <v>100</v>
      </c>
      <c r="O417" s="82">
        <f t="shared" si="32"/>
        <v>180</v>
      </c>
      <c r="P417" s="69">
        <f t="shared" si="33"/>
        <v>120</v>
      </c>
      <c r="Q417" s="83">
        <f t="shared" si="34"/>
        <v>300</v>
      </c>
      <c r="R417" s="26" t="str">
        <f t="shared" si="35"/>
        <v/>
      </c>
    </row>
    <row r="418" spans="2:18" s="27" customFormat="1" x14ac:dyDescent="0.3">
      <c r="B418" s="189" t="s">
        <v>162</v>
      </c>
      <c r="C418" s="190" t="s">
        <v>15</v>
      </c>
      <c r="D418" s="141" t="str">
        <f t="shared" si="30"/>
        <v>The College of Sakhnin</v>
      </c>
      <c r="E418" s="141" t="str">
        <f t="shared" si="31"/>
        <v>Israel</v>
      </c>
      <c r="F418" s="189" t="s">
        <v>1220</v>
      </c>
      <c r="G418" s="189" t="s">
        <v>1190</v>
      </c>
      <c r="H418" s="191" t="s">
        <v>192</v>
      </c>
      <c r="I418" s="189" t="s">
        <v>1191</v>
      </c>
      <c r="J418" s="143" t="s">
        <v>1192</v>
      </c>
      <c r="K418" s="84">
        <v>43034</v>
      </c>
      <c r="L418" s="84">
        <v>43034</v>
      </c>
      <c r="M418" s="85">
        <v>1</v>
      </c>
      <c r="N418" s="86">
        <v>100</v>
      </c>
      <c r="O418" s="82">
        <f t="shared" si="32"/>
        <v>180</v>
      </c>
      <c r="P418" s="69">
        <f t="shared" si="33"/>
        <v>120</v>
      </c>
      <c r="Q418" s="83">
        <f t="shared" si="34"/>
        <v>300</v>
      </c>
      <c r="R418" s="26" t="str">
        <f t="shared" si="35"/>
        <v/>
      </c>
    </row>
    <row r="419" spans="2:18" s="27" customFormat="1" x14ac:dyDescent="0.3">
      <c r="B419" s="189" t="s">
        <v>162</v>
      </c>
      <c r="C419" s="190" t="s">
        <v>15</v>
      </c>
      <c r="D419" s="141" t="str">
        <f t="shared" si="30"/>
        <v>The College of Sakhnin</v>
      </c>
      <c r="E419" s="141" t="str">
        <f t="shared" si="31"/>
        <v>Israel</v>
      </c>
      <c r="F419" s="189" t="s">
        <v>1221</v>
      </c>
      <c r="G419" s="189" t="s">
        <v>1190</v>
      </c>
      <c r="H419" s="191" t="s">
        <v>192</v>
      </c>
      <c r="I419" s="189" t="s">
        <v>1191</v>
      </c>
      <c r="J419" s="143" t="s">
        <v>1211</v>
      </c>
      <c r="K419" s="84">
        <v>43045</v>
      </c>
      <c r="L419" s="84">
        <v>43045</v>
      </c>
      <c r="M419" s="85">
        <v>1</v>
      </c>
      <c r="N419" s="86">
        <v>85</v>
      </c>
      <c r="O419" s="82">
        <f t="shared" si="32"/>
        <v>0</v>
      </c>
      <c r="P419" s="69">
        <f t="shared" si="33"/>
        <v>120</v>
      </c>
      <c r="Q419" s="83">
        <f t="shared" si="34"/>
        <v>120</v>
      </c>
      <c r="R419" s="26" t="str">
        <f t="shared" si="35"/>
        <v/>
      </c>
    </row>
    <row r="420" spans="2:18" s="27" customFormat="1" x14ac:dyDescent="0.3">
      <c r="B420" s="189" t="s">
        <v>162</v>
      </c>
      <c r="C420" s="190" t="s">
        <v>15</v>
      </c>
      <c r="D420" s="141" t="str">
        <f t="shared" si="30"/>
        <v>The College of Sakhnin</v>
      </c>
      <c r="E420" s="141" t="str">
        <f t="shared" si="31"/>
        <v>Israel</v>
      </c>
      <c r="F420" s="189" t="s">
        <v>1222</v>
      </c>
      <c r="G420" s="189" t="s">
        <v>1190</v>
      </c>
      <c r="H420" s="191" t="s">
        <v>192</v>
      </c>
      <c r="I420" s="189" t="s">
        <v>1191</v>
      </c>
      <c r="J420" s="143" t="s">
        <v>1211</v>
      </c>
      <c r="K420" s="84">
        <v>43046</v>
      </c>
      <c r="L420" s="84">
        <v>43046</v>
      </c>
      <c r="M420" s="85">
        <v>1</v>
      </c>
      <c r="N420" s="86">
        <v>85</v>
      </c>
      <c r="O420" s="82">
        <f t="shared" si="32"/>
        <v>0</v>
      </c>
      <c r="P420" s="69">
        <f t="shared" si="33"/>
        <v>120</v>
      </c>
      <c r="Q420" s="83">
        <f t="shared" si="34"/>
        <v>120</v>
      </c>
      <c r="R420" s="26" t="str">
        <f t="shared" si="35"/>
        <v/>
      </c>
    </row>
    <row r="421" spans="2:18" s="27" customFormat="1" x14ac:dyDescent="0.3">
      <c r="B421" s="189" t="s">
        <v>161</v>
      </c>
      <c r="C421" s="190" t="s">
        <v>15</v>
      </c>
      <c r="D421" s="141" t="str">
        <f t="shared" si="30"/>
        <v>The College of Sakhnin</v>
      </c>
      <c r="E421" s="141" t="str">
        <f t="shared" si="31"/>
        <v>Israel</v>
      </c>
      <c r="F421" s="189" t="s">
        <v>1223</v>
      </c>
      <c r="G421" s="189" t="s">
        <v>1190</v>
      </c>
      <c r="H421" s="191" t="s">
        <v>192</v>
      </c>
      <c r="I421" s="189" t="s">
        <v>1191</v>
      </c>
      <c r="J421" s="143" t="s">
        <v>1211</v>
      </c>
      <c r="K421" s="84">
        <v>43047</v>
      </c>
      <c r="L421" s="84">
        <v>43047</v>
      </c>
      <c r="M421" s="85">
        <v>1</v>
      </c>
      <c r="N421" s="86">
        <v>85</v>
      </c>
      <c r="O421" s="82">
        <f t="shared" si="32"/>
        <v>0</v>
      </c>
      <c r="P421" s="69">
        <f t="shared" si="33"/>
        <v>120</v>
      </c>
      <c r="Q421" s="83">
        <f t="shared" si="34"/>
        <v>120</v>
      </c>
      <c r="R421" s="26" t="str">
        <f t="shared" si="35"/>
        <v/>
      </c>
    </row>
    <row r="422" spans="2:18" s="27" customFormat="1" x14ac:dyDescent="0.3">
      <c r="B422" s="189" t="s">
        <v>162</v>
      </c>
      <c r="C422" s="190" t="s">
        <v>15</v>
      </c>
      <c r="D422" s="141" t="str">
        <f t="shared" si="30"/>
        <v>The College of Sakhnin</v>
      </c>
      <c r="E422" s="141" t="str">
        <f t="shared" si="31"/>
        <v>Israel</v>
      </c>
      <c r="F422" s="189" t="s">
        <v>1224</v>
      </c>
      <c r="G422" s="189" t="s">
        <v>1190</v>
      </c>
      <c r="H422" s="191" t="s">
        <v>192</v>
      </c>
      <c r="I422" s="189" t="s">
        <v>1191</v>
      </c>
      <c r="J422" s="143" t="s">
        <v>1211</v>
      </c>
      <c r="K422" s="84">
        <v>43048</v>
      </c>
      <c r="L422" s="84">
        <v>43048</v>
      </c>
      <c r="M422" s="85">
        <v>1</v>
      </c>
      <c r="N422" s="86">
        <v>85</v>
      </c>
      <c r="O422" s="82">
        <f t="shared" si="32"/>
        <v>0</v>
      </c>
      <c r="P422" s="69">
        <f t="shared" si="33"/>
        <v>120</v>
      </c>
      <c r="Q422" s="83">
        <f t="shared" si="34"/>
        <v>120</v>
      </c>
      <c r="R422" s="26" t="str">
        <f t="shared" si="35"/>
        <v/>
      </c>
    </row>
    <row r="423" spans="2:18" s="27" customFormat="1" x14ac:dyDescent="0.3">
      <c r="B423" s="189" t="s">
        <v>162</v>
      </c>
      <c r="C423" s="190" t="s">
        <v>15</v>
      </c>
      <c r="D423" s="141" t="str">
        <f t="shared" si="30"/>
        <v>The College of Sakhnin</v>
      </c>
      <c r="E423" s="141" t="str">
        <f t="shared" si="31"/>
        <v>Israel</v>
      </c>
      <c r="F423" s="189" t="s">
        <v>1225</v>
      </c>
      <c r="G423" s="189" t="s">
        <v>1190</v>
      </c>
      <c r="H423" s="191" t="s">
        <v>192</v>
      </c>
      <c r="I423" s="189" t="s">
        <v>1191</v>
      </c>
      <c r="J423" s="143" t="s">
        <v>1211</v>
      </c>
      <c r="K423" s="84">
        <v>43049</v>
      </c>
      <c r="L423" s="84">
        <v>43049</v>
      </c>
      <c r="M423" s="85">
        <v>1</v>
      </c>
      <c r="N423" s="86">
        <v>85</v>
      </c>
      <c r="O423" s="82">
        <f t="shared" si="32"/>
        <v>0</v>
      </c>
      <c r="P423" s="69">
        <f t="shared" si="33"/>
        <v>120</v>
      </c>
      <c r="Q423" s="83">
        <f t="shared" si="34"/>
        <v>120</v>
      </c>
      <c r="R423" s="26" t="str">
        <f t="shared" si="35"/>
        <v/>
      </c>
    </row>
    <row r="424" spans="2:18" s="27" customFormat="1" x14ac:dyDescent="0.3">
      <c r="B424" s="189" t="s">
        <v>162</v>
      </c>
      <c r="C424" s="190" t="s">
        <v>15</v>
      </c>
      <c r="D424" s="141" t="str">
        <f t="shared" si="30"/>
        <v>The College of Sakhnin</v>
      </c>
      <c r="E424" s="141" t="str">
        <f t="shared" si="31"/>
        <v>Israel</v>
      </c>
      <c r="F424" s="189" t="s">
        <v>1226</v>
      </c>
      <c r="G424" s="189" t="s">
        <v>1190</v>
      </c>
      <c r="H424" s="191" t="s">
        <v>192</v>
      </c>
      <c r="I424" s="189" t="s">
        <v>1191</v>
      </c>
      <c r="J424" s="143" t="s">
        <v>1192</v>
      </c>
      <c r="K424" s="84">
        <v>43060</v>
      </c>
      <c r="L424" s="84">
        <v>43060</v>
      </c>
      <c r="M424" s="85">
        <v>1</v>
      </c>
      <c r="N424" s="86">
        <v>100</v>
      </c>
      <c r="O424" s="82">
        <f t="shared" si="32"/>
        <v>180</v>
      </c>
      <c r="P424" s="69">
        <f t="shared" si="33"/>
        <v>120</v>
      </c>
      <c r="Q424" s="83">
        <f t="shared" si="34"/>
        <v>300</v>
      </c>
      <c r="R424" s="26" t="str">
        <f t="shared" si="35"/>
        <v/>
      </c>
    </row>
    <row r="425" spans="2:18" s="27" customFormat="1" x14ac:dyDescent="0.3">
      <c r="B425" s="189" t="s">
        <v>162</v>
      </c>
      <c r="C425" s="190" t="s">
        <v>15</v>
      </c>
      <c r="D425" s="141" t="str">
        <f t="shared" si="30"/>
        <v>The College of Sakhnin</v>
      </c>
      <c r="E425" s="141" t="str">
        <f t="shared" si="31"/>
        <v>Israel</v>
      </c>
      <c r="F425" s="189" t="s">
        <v>1227</v>
      </c>
      <c r="G425" s="189" t="s">
        <v>1190</v>
      </c>
      <c r="H425" s="191" t="s">
        <v>192</v>
      </c>
      <c r="I425" s="189" t="s">
        <v>1191</v>
      </c>
      <c r="J425" s="143" t="s">
        <v>1228</v>
      </c>
      <c r="K425" s="84">
        <v>43090</v>
      </c>
      <c r="L425" s="84">
        <v>43090</v>
      </c>
      <c r="M425" s="85">
        <v>1</v>
      </c>
      <c r="N425" s="86">
        <v>150</v>
      </c>
      <c r="O425" s="82">
        <f t="shared" si="32"/>
        <v>180</v>
      </c>
      <c r="P425" s="69">
        <f t="shared" si="33"/>
        <v>120</v>
      </c>
      <c r="Q425" s="83">
        <f t="shared" si="34"/>
        <v>300</v>
      </c>
      <c r="R425" s="26" t="str">
        <f t="shared" si="35"/>
        <v/>
      </c>
    </row>
    <row r="426" spans="2:18" s="27" customFormat="1" x14ac:dyDescent="0.3">
      <c r="B426" s="189" t="s">
        <v>162</v>
      </c>
      <c r="C426" s="190" t="s">
        <v>15</v>
      </c>
      <c r="D426" s="141" t="str">
        <f t="shared" si="30"/>
        <v>The College of Sakhnin</v>
      </c>
      <c r="E426" s="141" t="str">
        <f t="shared" si="31"/>
        <v>Israel</v>
      </c>
      <c r="F426" s="189" t="s">
        <v>1229</v>
      </c>
      <c r="G426" s="189" t="s">
        <v>1194</v>
      </c>
      <c r="H426" s="191" t="s">
        <v>192</v>
      </c>
      <c r="I426" s="189" t="s">
        <v>1191</v>
      </c>
      <c r="J426" s="143" t="s">
        <v>1192</v>
      </c>
      <c r="K426" s="84">
        <v>43072</v>
      </c>
      <c r="L426" s="84">
        <v>43072</v>
      </c>
      <c r="M426" s="85">
        <v>1</v>
      </c>
      <c r="N426" s="86">
        <v>100</v>
      </c>
      <c r="O426" s="82">
        <f t="shared" si="32"/>
        <v>180</v>
      </c>
      <c r="P426" s="69">
        <f t="shared" si="33"/>
        <v>120</v>
      </c>
      <c r="Q426" s="83">
        <f t="shared" si="34"/>
        <v>300</v>
      </c>
      <c r="R426" s="26" t="str">
        <f t="shared" si="35"/>
        <v/>
      </c>
    </row>
    <row r="427" spans="2:18" s="27" customFormat="1" x14ac:dyDescent="0.3">
      <c r="B427" s="189" t="s">
        <v>162</v>
      </c>
      <c r="C427" s="190" t="s">
        <v>15</v>
      </c>
      <c r="D427" s="141" t="str">
        <f t="shared" si="30"/>
        <v>The College of Sakhnin</v>
      </c>
      <c r="E427" s="141" t="str">
        <f t="shared" si="31"/>
        <v>Israel</v>
      </c>
      <c r="F427" s="189" t="s">
        <v>1230</v>
      </c>
      <c r="G427" s="189" t="s">
        <v>1190</v>
      </c>
      <c r="H427" s="191" t="s">
        <v>192</v>
      </c>
      <c r="I427" s="189" t="s">
        <v>1191</v>
      </c>
      <c r="J427" s="143" t="s">
        <v>1192</v>
      </c>
      <c r="K427" s="84">
        <v>43118</v>
      </c>
      <c r="L427" s="84">
        <v>43118</v>
      </c>
      <c r="M427" s="85">
        <v>1</v>
      </c>
      <c r="N427" s="86">
        <v>100</v>
      </c>
      <c r="O427" s="82">
        <f t="shared" si="32"/>
        <v>180</v>
      </c>
      <c r="P427" s="69">
        <f t="shared" si="33"/>
        <v>120</v>
      </c>
      <c r="Q427" s="83">
        <f t="shared" si="34"/>
        <v>300</v>
      </c>
      <c r="R427" s="26" t="str">
        <f t="shared" si="35"/>
        <v/>
      </c>
    </row>
    <row r="428" spans="2:18" s="27" customFormat="1" x14ac:dyDescent="0.3">
      <c r="B428" s="189" t="s">
        <v>162</v>
      </c>
      <c r="C428" s="190" t="s">
        <v>15</v>
      </c>
      <c r="D428" s="141" t="str">
        <f t="shared" si="30"/>
        <v>The College of Sakhnin</v>
      </c>
      <c r="E428" s="141" t="str">
        <f t="shared" si="31"/>
        <v>Israel</v>
      </c>
      <c r="F428" s="189" t="s">
        <v>1231</v>
      </c>
      <c r="G428" s="189" t="s">
        <v>1190</v>
      </c>
      <c r="H428" s="191" t="s">
        <v>192</v>
      </c>
      <c r="I428" s="189" t="s">
        <v>1191</v>
      </c>
      <c r="J428" s="143" t="s">
        <v>1192</v>
      </c>
      <c r="K428" s="84">
        <v>43139</v>
      </c>
      <c r="L428" s="84">
        <v>43139</v>
      </c>
      <c r="M428" s="85">
        <v>1</v>
      </c>
      <c r="N428" s="86">
        <v>100</v>
      </c>
      <c r="O428" s="82">
        <f t="shared" si="32"/>
        <v>180</v>
      </c>
      <c r="P428" s="69">
        <f t="shared" si="33"/>
        <v>120</v>
      </c>
      <c r="Q428" s="83">
        <f t="shared" si="34"/>
        <v>300</v>
      </c>
      <c r="R428" s="26" t="str">
        <f t="shared" si="35"/>
        <v/>
      </c>
    </row>
    <row r="429" spans="2:18" s="27" customFormat="1" x14ac:dyDescent="0.3">
      <c r="B429" s="189" t="s">
        <v>162</v>
      </c>
      <c r="C429" s="190" t="s">
        <v>15</v>
      </c>
      <c r="D429" s="141" t="str">
        <f t="shared" si="30"/>
        <v>The College of Sakhnin</v>
      </c>
      <c r="E429" s="141" t="str">
        <f t="shared" si="31"/>
        <v>Israel</v>
      </c>
      <c r="F429" s="189" t="s">
        <v>1232</v>
      </c>
      <c r="G429" s="189" t="s">
        <v>1194</v>
      </c>
      <c r="H429" s="191" t="s">
        <v>192</v>
      </c>
      <c r="I429" s="189" t="s">
        <v>1191</v>
      </c>
      <c r="J429" s="143" t="s">
        <v>1192</v>
      </c>
      <c r="K429" s="84">
        <v>43139</v>
      </c>
      <c r="L429" s="84">
        <v>43139</v>
      </c>
      <c r="M429" s="85">
        <v>1</v>
      </c>
      <c r="N429" s="86">
        <v>100</v>
      </c>
      <c r="O429" s="82">
        <f t="shared" si="32"/>
        <v>180</v>
      </c>
      <c r="P429" s="69">
        <f t="shared" si="33"/>
        <v>120</v>
      </c>
      <c r="Q429" s="83">
        <f t="shared" si="34"/>
        <v>300</v>
      </c>
      <c r="R429" s="26" t="str">
        <f t="shared" si="35"/>
        <v/>
      </c>
    </row>
    <row r="430" spans="2:18" s="27" customFormat="1" x14ac:dyDescent="0.3">
      <c r="B430" s="189" t="s">
        <v>162</v>
      </c>
      <c r="C430" s="190" t="s">
        <v>15</v>
      </c>
      <c r="D430" s="141" t="str">
        <f t="shared" si="30"/>
        <v>The College of Sakhnin</v>
      </c>
      <c r="E430" s="141" t="str">
        <f t="shared" si="31"/>
        <v>Israel</v>
      </c>
      <c r="F430" s="189" t="s">
        <v>1233</v>
      </c>
      <c r="G430" s="189" t="s">
        <v>1190</v>
      </c>
      <c r="H430" s="191" t="s">
        <v>192</v>
      </c>
      <c r="I430" s="189" t="s">
        <v>1191</v>
      </c>
      <c r="J430" s="143" t="s">
        <v>1192</v>
      </c>
      <c r="K430" s="84">
        <v>43146</v>
      </c>
      <c r="L430" s="84">
        <v>43146</v>
      </c>
      <c r="M430" s="85">
        <v>1</v>
      </c>
      <c r="N430" s="86">
        <v>100</v>
      </c>
      <c r="O430" s="82">
        <f t="shared" si="32"/>
        <v>180</v>
      </c>
      <c r="P430" s="69">
        <f t="shared" si="33"/>
        <v>120</v>
      </c>
      <c r="Q430" s="83">
        <f t="shared" si="34"/>
        <v>300</v>
      </c>
      <c r="R430" s="26" t="str">
        <f t="shared" si="35"/>
        <v/>
      </c>
    </row>
    <row r="431" spans="2:18" s="197" customFormat="1" x14ac:dyDescent="0.3">
      <c r="B431" s="217" t="s">
        <v>162</v>
      </c>
      <c r="C431" s="195" t="s">
        <v>15</v>
      </c>
      <c r="D431" s="212" t="str">
        <f t="shared" ref="D431:D457" si="84">IFERROR(IF(VLOOKUP(C431,PartnerN°Ref,2,FALSE)=0,"",VLOOKUP(C431,PartnerN°Ref,2,FALSE)),"")</f>
        <v>The College of Sakhnin</v>
      </c>
      <c r="E431" s="212" t="str">
        <f t="shared" ref="E431:E457" si="85">IFERROR(IF(VLOOKUP(C431,PartnerN°Ref,3,FALSE)=0,"",VLOOKUP(C431,PartnerN°Ref,3,FALSE)),"")</f>
        <v>Israel</v>
      </c>
      <c r="F431" s="210" t="s">
        <v>1913</v>
      </c>
      <c r="G431" s="210" t="s">
        <v>1190</v>
      </c>
      <c r="H431" s="213" t="s">
        <v>472</v>
      </c>
      <c r="I431" s="210" t="s">
        <v>1191</v>
      </c>
      <c r="J431" s="214" t="s">
        <v>1914</v>
      </c>
      <c r="K431" s="205">
        <v>43202</v>
      </c>
      <c r="L431" s="205">
        <v>43202</v>
      </c>
      <c r="M431" s="206">
        <v>1</v>
      </c>
      <c r="N431" s="207">
        <v>100</v>
      </c>
      <c r="O431" s="203">
        <f t="shared" ref="O431:O457" si="86">IF(R431="Error",0,IF(AND(N431&gt;99,N431&lt;500),180,0)+IF(AND(N431&gt;499,N431&lt;2000),275,0)+IF(AND(N431&gt;1999,N431&lt;3000),360,0)+IF(AND(N431&gt;2999,N431&lt;4000),530,0)+IF(AND(N431&gt;3999,N431&lt;8000),820,0)+IF(N431&gt;7999,1100,0))</f>
        <v>180</v>
      </c>
      <c r="P431" s="200">
        <f t="shared" ref="P431:P457" si="87">IF(R431="Error",0,IF(M431&gt;((L431-K431)+1),IF(AND(H431="Staff",((L431-K431)+1)&gt;0,((L431-K431)+1)&lt;15),(120*((L431-K431)+1)),IF(AND(H431="Staff",((L431-K431)+1)&gt;14,((L431-K431)+1)&lt;61),(1680+((((L431-K431)+1)-14)*70)),IF(AND(H431="Staff",((L431-K431)+1)&gt;60,((L431-K431)+1)&lt;91),(4900+((((L431-K431)+1)-60)*50)),IF(AND(H431="Staff",((L431-K431)+1)&gt;90),6400,IF(AND(H431="Student",((L431-K431)+1)&gt;0,((L431-K431)+1)&lt;15),(55*((L431-K431)+1)),IF(AND(H431="Student",((L431-K431)+1)&gt;14,((L431-K431)+1)&lt;91),(770+((((L431-K431)+1)-14)*40)),IF(AND(H431="Student",((L431-K431)+1)&gt;90),3810,0))))))),IF(AND(H431="Staff",M431&gt;0,M431&lt;15),(120*M431),IF(AND(H431="Staff",M431&gt;14,M431&lt;61),(1680+((M431-14)*70)),IF(AND(H431="Staff",M431&gt;60,M431&lt;91),(4900+((M431-60)*50)),IF(AND(H431="Staff",M431&gt;90),6400,IF(AND(H431="Student",M431&gt;0,M431&lt;15),(55*M431),IF(AND(H431="Student",M431&gt;14,M431&lt;91),(770+((M431-14)*40)),IF(AND(H431="Student",M431&gt;90),3810,0)))))))))</f>
        <v>120</v>
      </c>
      <c r="Q431" s="204">
        <f t="shared" ref="Q431:Q457" si="88">O431+P431</f>
        <v>300</v>
      </c>
      <c r="R431" s="196" t="str">
        <f t="shared" ref="R431:R457" si="89">IF(OR(COUNTBLANK(B431:N431)&gt;0,COUNTIF(WorkPackage,B431)=0,COUNTIF(PartnerN°,C431)=0,COUNTIF(CountryALL,E431)=0,COUNTIF(Category2,H431)=0,(L431-K431)&lt;0,ISNUMBER(M431)=FALSE,IF(ISNUMBER(M431)=TRUE,M431=INT(M431*1)/1=FALSE),ISNUMBER(N431)=FALSE,IF(ISNUMBER(N431)=TRUE,N431=INT(N431*1)/1=FALSE)),"Error","")</f>
        <v/>
      </c>
    </row>
    <row r="432" spans="2:18" s="197" customFormat="1" x14ac:dyDescent="0.3">
      <c r="B432" s="217" t="s">
        <v>162</v>
      </c>
      <c r="C432" s="195" t="s">
        <v>15</v>
      </c>
      <c r="D432" s="212" t="str">
        <f t="shared" si="84"/>
        <v>The College of Sakhnin</v>
      </c>
      <c r="E432" s="212" t="str">
        <f t="shared" si="85"/>
        <v>Israel</v>
      </c>
      <c r="F432" s="210" t="s">
        <v>1915</v>
      </c>
      <c r="G432" s="210" t="s">
        <v>1190</v>
      </c>
      <c r="H432" s="213" t="s">
        <v>472</v>
      </c>
      <c r="I432" s="210" t="s">
        <v>1191</v>
      </c>
      <c r="J432" s="214" t="s">
        <v>1914</v>
      </c>
      <c r="K432" s="205">
        <v>43244</v>
      </c>
      <c r="L432" s="205">
        <v>43244</v>
      </c>
      <c r="M432" s="206">
        <v>1</v>
      </c>
      <c r="N432" s="207">
        <v>100</v>
      </c>
      <c r="O432" s="203">
        <f t="shared" si="86"/>
        <v>180</v>
      </c>
      <c r="P432" s="200">
        <f t="shared" si="87"/>
        <v>120</v>
      </c>
      <c r="Q432" s="204">
        <f t="shared" si="88"/>
        <v>300</v>
      </c>
      <c r="R432" s="196" t="str">
        <f t="shared" si="89"/>
        <v/>
      </c>
    </row>
    <row r="433" spans="2:18" s="197" customFormat="1" x14ac:dyDescent="0.3">
      <c r="B433" s="217" t="s">
        <v>162</v>
      </c>
      <c r="C433" s="195" t="s">
        <v>15</v>
      </c>
      <c r="D433" s="212" t="str">
        <f t="shared" si="84"/>
        <v>The College of Sakhnin</v>
      </c>
      <c r="E433" s="212" t="str">
        <f t="shared" si="85"/>
        <v>Israel</v>
      </c>
      <c r="F433" s="210" t="s">
        <v>1916</v>
      </c>
      <c r="G433" s="210" t="s">
        <v>1190</v>
      </c>
      <c r="H433" s="213" t="s">
        <v>472</v>
      </c>
      <c r="I433" s="210" t="s">
        <v>1191</v>
      </c>
      <c r="J433" s="214" t="s">
        <v>1914</v>
      </c>
      <c r="K433" s="205">
        <v>43272</v>
      </c>
      <c r="L433" s="205">
        <v>43272</v>
      </c>
      <c r="M433" s="206">
        <v>1</v>
      </c>
      <c r="N433" s="207">
        <v>100</v>
      </c>
      <c r="O433" s="203">
        <f t="shared" si="86"/>
        <v>180</v>
      </c>
      <c r="P433" s="200">
        <f t="shared" si="87"/>
        <v>120</v>
      </c>
      <c r="Q433" s="204">
        <f t="shared" si="88"/>
        <v>300</v>
      </c>
      <c r="R433" s="196" t="str">
        <f t="shared" si="89"/>
        <v/>
      </c>
    </row>
    <row r="434" spans="2:18" s="197" customFormat="1" x14ac:dyDescent="0.3">
      <c r="B434" s="217" t="s">
        <v>162</v>
      </c>
      <c r="C434" s="195" t="s">
        <v>15</v>
      </c>
      <c r="D434" s="212" t="str">
        <f t="shared" si="84"/>
        <v>The College of Sakhnin</v>
      </c>
      <c r="E434" s="212" t="str">
        <f t="shared" si="85"/>
        <v>Israel</v>
      </c>
      <c r="F434" s="210" t="s">
        <v>1917</v>
      </c>
      <c r="G434" s="210" t="s">
        <v>1190</v>
      </c>
      <c r="H434" s="213" t="s">
        <v>472</v>
      </c>
      <c r="I434" s="210" t="s">
        <v>1191</v>
      </c>
      <c r="J434" s="214" t="s">
        <v>1918</v>
      </c>
      <c r="K434" s="205">
        <v>43310</v>
      </c>
      <c r="L434" s="205">
        <v>43311</v>
      </c>
      <c r="M434" s="206">
        <v>2</v>
      </c>
      <c r="N434" s="207">
        <v>46</v>
      </c>
      <c r="O434" s="203">
        <f t="shared" si="86"/>
        <v>0</v>
      </c>
      <c r="P434" s="200">
        <f t="shared" si="87"/>
        <v>240</v>
      </c>
      <c r="Q434" s="204">
        <f t="shared" si="88"/>
        <v>240</v>
      </c>
      <c r="R434" s="196" t="str">
        <f t="shared" si="89"/>
        <v/>
      </c>
    </row>
    <row r="435" spans="2:18" s="197" customFormat="1" x14ac:dyDescent="0.3">
      <c r="B435" s="217" t="s">
        <v>162</v>
      </c>
      <c r="C435" s="195" t="s">
        <v>15</v>
      </c>
      <c r="D435" s="212" t="str">
        <f t="shared" si="84"/>
        <v>The College of Sakhnin</v>
      </c>
      <c r="E435" s="212" t="str">
        <f t="shared" si="85"/>
        <v>Israel</v>
      </c>
      <c r="F435" s="210" t="s">
        <v>1919</v>
      </c>
      <c r="G435" s="210" t="s">
        <v>1194</v>
      </c>
      <c r="H435" s="213" t="s">
        <v>472</v>
      </c>
      <c r="I435" s="210" t="s">
        <v>1191</v>
      </c>
      <c r="J435" s="214" t="s">
        <v>1918</v>
      </c>
      <c r="K435" s="205">
        <v>43310</v>
      </c>
      <c r="L435" s="205">
        <v>43311</v>
      </c>
      <c r="M435" s="206">
        <v>2</v>
      </c>
      <c r="N435" s="207">
        <v>46</v>
      </c>
      <c r="O435" s="203">
        <f t="shared" si="86"/>
        <v>0</v>
      </c>
      <c r="P435" s="200">
        <f t="shared" si="87"/>
        <v>240</v>
      </c>
      <c r="Q435" s="204">
        <f t="shared" si="88"/>
        <v>240</v>
      </c>
      <c r="R435" s="196" t="str">
        <f t="shared" si="89"/>
        <v/>
      </c>
    </row>
    <row r="436" spans="2:18" s="197" customFormat="1" x14ac:dyDescent="0.3">
      <c r="B436" s="217" t="s">
        <v>162</v>
      </c>
      <c r="C436" s="195" t="s">
        <v>15</v>
      </c>
      <c r="D436" s="212" t="str">
        <f t="shared" si="84"/>
        <v>The College of Sakhnin</v>
      </c>
      <c r="E436" s="212" t="str">
        <f t="shared" si="85"/>
        <v>Israel</v>
      </c>
      <c r="F436" s="210" t="s">
        <v>1920</v>
      </c>
      <c r="G436" s="210" t="s">
        <v>1190</v>
      </c>
      <c r="H436" s="213" t="s">
        <v>472</v>
      </c>
      <c r="I436" s="210" t="s">
        <v>1191</v>
      </c>
      <c r="J436" s="214" t="s">
        <v>1914</v>
      </c>
      <c r="K436" s="205">
        <v>43377</v>
      </c>
      <c r="L436" s="205">
        <v>43377</v>
      </c>
      <c r="M436" s="206">
        <v>1</v>
      </c>
      <c r="N436" s="207">
        <v>100</v>
      </c>
      <c r="O436" s="203">
        <f t="shared" si="86"/>
        <v>180</v>
      </c>
      <c r="P436" s="200">
        <f t="shared" si="87"/>
        <v>120</v>
      </c>
      <c r="Q436" s="204">
        <f t="shared" si="88"/>
        <v>300</v>
      </c>
      <c r="R436" s="196" t="str">
        <f t="shared" si="89"/>
        <v/>
      </c>
    </row>
    <row r="437" spans="2:18" s="197" customFormat="1" x14ac:dyDescent="0.3">
      <c r="B437" s="217" t="s">
        <v>162</v>
      </c>
      <c r="C437" s="195" t="s">
        <v>15</v>
      </c>
      <c r="D437" s="212" t="str">
        <f t="shared" si="84"/>
        <v>The College of Sakhnin</v>
      </c>
      <c r="E437" s="212" t="str">
        <f t="shared" si="85"/>
        <v>Israel</v>
      </c>
      <c r="F437" s="210" t="s">
        <v>1921</v>
      </c>
      <c r="G437" s="210" t="s">
        <v>1190</v>
      </c>
      <c r="H437" s="213" t="s">
        <v>472</v>
      </c>
      <c r="I437" s="210" t="s">
        <v>1191</v>
      </c>
      <c r="J437" s="214" t="s">
        <v>1506</v>
      </c>
      <c r="K437" s="205">
        <v>43416</v>
      </c>
      <c r="L437" s="205">
        <v>43416</v>
      </c>
      <c r="M437" s="206">
        <v>1</v>
      </c>
      <c r="N437" s="207">
        <v>186</v>
      </c>
      <c r="O437" s="203">
        <f t="shared" si="86"/>
        <v>180</v>
      </c>
      <c r="P437" s="200">
        <f t="shared" si="87"/>
        <v>120</v>
      </c>
      <c r="Q437" s="204">
        <f t="shared" si="88"/>
        <v>300</v>
      </c>
      <c r="R437" s="196" t="str">
        <f t="shared" si="89"/>
        <v/>
      </c>
    </row>
    <row r="438" spans="2:18" s="197" customFormat="1" x14ac:dyDescent="0.3">
      <c r="B438" s="217" t="s">
        <v>162</v>
      </c>
      <c r="C438" s="195" t="s">
        <v>15</v>
      </c>
      <c r="D438" s="212" t="str">
        <f t="shared" si="84"/>
        <v>The College of Sakhnin</v>
      </c>
      <c r="E438" s="212" t="str">
        <f t="shared" si="85"/>
        <v>Israel</v>
      </c>
      <c r="F438" s="210" t="s">
        <v>1922</v>
      </c>
      <c r="G438" s="210" t="s">
        <v>1194</v>
      </c>
      <c r="H438" s="213" t="s">
        <v>472</v>
      </c>
      <c r="I438" s="210" t="s">
        <v>1191</v>
      </c>
      <c r="J438" s="214" t="s">
        <v>1506</v>
      </c>
      <c r="K438" s="205">
        <v>43419</v>
      </c>
      <c r="L438" s="205">
        <v>43419</v>
      </c>
      <c r="M438" s="206">
        <v>1</v>
      </c>
      <c r="N438" s="207">
        <v>186</v>
      </c>
      <c r="O438" s="203">
        <f t="shared" si="86"/>
        <v>180</v>
      </c>
      <c r="P438" s="200">
        <f t="shared" si="87"/>
        <v>120</v>
      </c>
      <c r="Q438" s="204">
        <f t="shared" si="88"/>
        <v>300</v>
      </c>
      <c r="R438" s="196" t="str">
        <f t="shared" si="89"/>
        <v/>
      </c>
    </row>
    <row r="439" spans="2:18" s="197" customFormat="1" x14ac:dyDescent="0.3">
      <c r="B439" s="217" t="s">
        <v>162</v>
      </c>
      <c r="C439" s="195" t="s">
        <v>15</v>
      </c>
      <c r="D439" s="212" t="str">
        <f t="shared" si="84"/>
        <v>The College of Sakhnin</v>
      </c>
      <c r="E439" s="212" t="str">
        <f t="shared" si="85"/>
        <v>Israel</v>
      </c>
      <c r="F439" s="210" t="s">
        <v>1923</v>
      </c>
      <c r="G439" s="210" t="s">
        <v>1924</v>
      </c>
      <c r="H439" s="213" t="s">
        <v>472</v>
      </c>
      <c r="I439" s="210" t="s">
        <v>1191</v>
      </c>
      <c r="J439" s="214" t="s">
        <v>1506</v>
      </c>
      <c r="K439" s="205">
        <v>43419</v>
      </c>
      <c r="L439" s="205">
        <v>43419</v>
      </c>
      <c r="M439" s="206">
        <v>1</v>
      </c>
      <c r="N439" s="207">
        <v>186</v>
      </c>
      <c r="O439" s="203">
        <f t="shared" si="86"/>
        <v>180</v>
      </c>
      <c r="P439" s="200">
        <f t="shared" si="87"/>
        <v>120</v>
      </c>
      <c r="Q439" s="204">
        <f t="shared" si="88"/>
        <v>300</v>
      </c>
      <c r="R439" s="196" t="str">
        <f t="shared" si="89"/>
        <v/>
      </c>
    </row>
    <row r="440" spans="2:18" s="197" customFormat="1" x14ac:dyDescent="0.3">
      <c r="B440" s="217" t="s">
        <v>162</v>
      </c>
      <c r="C440" s="195" t="s">
        <v>15</v>
      </c>
      <c r="D440" s="212" t="str">
        <f t="shared" si="84"/>
        <v>The College of Sakhnin</v>
      </c>
      <c r="E440" s="212" t="str">
        <f t="shared" si="85"/>
        <v>Israel</v>
      </c>
      <c r="F440" s="210" t="s">
        <v>1925</v>
      </c>
      <c r="G440" s="210" t="s">
        <v>1926</v>
      </c>
      <c r="H440" s="213" t="s">
        <v>472</v>
      </c>
      <c r="I440" s="210" t="s">
        <v>1191</v>
      </c>
      <c r="J440" s="214" t="s">
        <v>1506</v>
      </c>
      <c r="K440" s="205">
        <v>43419</v>
      </c>
      <c r="L440" s="205">
        <v>43419</v>
      </c>
      <c r="M440" s="206">
        <v>1</v>
      </c>
      <c r="N440" s="207">
        <v>186</v>
      </c>
      <c r="O440" s="203">
        <f t="shared" si="86"/>
        <v>180</v>
      </c>
      <c r="P440" s="200">
        <f t="shared" si="87"/>
        <v>120</v>
      </c>
      <c r="Q440" s="204">
        <f t="shared" si="88"/>
        <v>300</v>
      </c>
      <c r="R440" s="196" t="str">
        <f t="shared" si="89"/>
        <v/>
      </c>
    </row>
    <row r="441" spans="2:18" s="197" customFormat="1" x14ac:dyDescent="0.3">
      <c r="B441" s="217" t="s">
        <v>162</v>
      </c>
      <c r="C441" s="195" t="s">
        <v>15</v>
      </c>
      <c r="D441" s="212" t="str">
        <f t="shared" si="84"/>
        <v>The College of Sakhnin</v>
      </c>
      <c r="E441" s="212" t="str">
        <f t="shared" si="85"/>
        <v>Israel</v>
      </c>
      <c r="F441" s="210" t="s">
        <v>1927</v>
      </c>
      <c r="G441" s="210" t="s">
        <v>1190</v>
      </c>
      <c r="H441" s="213" t="s">
        <v>472</v>
      </c>
      <c r="I441" s="210" t="s">
        <v>1191</v>
      </c>
      <c r="J441" s="214" t="s">
        <v>1928</v>
      </c>
      <c r="K441" s="205">
        <v>43440</v>
      </c>
      <c r="L441" s="205">
        <v>43440</v>
      </c>
      <c r="M441" s="206">
        <v>1</v>
      </c>
      <c r="N441" s="207">
        <v>85</v>
      </c>
      <c r="O441" s="203">
        <f t="shared" si="86"/>
        <v>0</v>
      </c>
      <c r="P441" s="200">
        <f t="shared" si="87"/>
        <v>120</v>
      </c>
      <c r="Q441" s="204">
        <f t="shared" si="88"/>
        <v>120</v>
      </c>
      <c r="R441" s="196" t="str">
        <f t="shared" si="89"/>
        <v/>
      </c>
    </row>
    <row r="442" spans="2:18" s="197" customFormat="1" x14ac:dyDescent="0.3">
      <c r="B442" s="217" t="s">
        <v>162</v>
      </c>
      <c r="C442" s="195" t="s">
        <v>15</v>
      </c>
      <c r="D442" s="212" t="str">
        <f t="shared" si="84"/>
        <v>The College of Sakhnin</v>
      </c>
      <c r="E442" s="212" t="str">
        <f t="shared" si="85"/>
        <v>Israel</v>
      </c>
      <c r="F442" s="210" t="s">
        <v>1929</v>
      </c>
      <c r="G442" s="210" t="s">
        <v>1190</v>
      </c>
      <c r="H442" s="213" t="s">
        <v>472</v>
      </c>
      <c r="I442" s="210" t="s">
        <v>1191</v>
      </c>
      <c r="J442" s="214" t="s">
        <v>1914</v>
      </c>
      <c r="K442" s="205">
        <v>43461</v>
      </c>
      <c r="L442" s="205">
        <v>43461</v>
      </c>
      <c r="M442" s="206">
        <v>1</v>
      </c>
      <c r="N442" s="207">
        <v>100</v>
      </c>
      <c r="O442" s="203">
        <f t="shared" si="86"/>
        <v>180</v>
      </c>
      <c r="P442" s="200">
        <f t="shared" si="87"/>
        <v>120</v>
      </c>
      <c r="Q442" s="204">
        <f t="shared" si="88"/>
        <v>300</v>
      </c>
      <c r="R442" s="196" t="str">
        <f t="shared" si="89"/>
        <v/>
      </c>
    </row>
    <row r="443" spans="2:18" s="197" customFormat="1" x14ac:dyDescent="0.3">
      <c r="B443" s="217" t="s">
        <v>162</v>
      </c>
      <c r="C443" s="195" t="s">
        <v>15</v>
      </c>
      <c r="D443" s="212" t="str">
        <f t="shared" si="84"/>
        <v>The College of Sakhnin</v>
      </c>
      <c r="E443" s="212" t="str">
        <f t="shared" si="85"/>
        <v>Israel</v>
      </c>
      <c r="F443" s="210" t="s">
        <v>1930</v>
      </c>
      <c r="G443" s="210" t="s">
        <v>1194</v>
      </c>
      <c r="H443" s="213" t="s">
        <v>472</v>
      </c>
      <c r="I443" s="210" t="s">
        <v>1191</v>
      </c>
      <c r="J443" s="214" t="s">
        <v>1914</v>
      </c>
      <c r="K443" s="205">
        <v>43468</v>
      </c>
      <c r="L443" s="205">
        <v>43468</v>
      </c>
      <c r="M443" s="206">
        <v>1</v>
      </c>
      <c r="N443" s="207">
        <v>100</v>
      </c>
      <c r="O443" s="203">
        <f t="shared" si="86"/>
        <v>180</v>
      </c>
      <c r="P443" s="200">
        <f t="shared" si="87"/>
        <v>120</v>
      </c>
      <c r="Q443" s="204">
        <f t="shared" si="88"/>
        <v>300</v>
      </c>
      <c r="R443" s="196" t="str">
        <f t="shared" si="89"/>
        <v/>
      </c>
    </row>
    <row r="444" spans="2:18" s="197" customFormat="1" x14ac:dyDescent="0.3">
      <c r="B444" s="217" t="s">
        <v>162</v>
      </c>
      <c r="C444" s="195" t="s">
        <v>15</v>
      </c>
      <c r="D444" s="212" t="str">
        <f t="shared" si="84"/>
        <v>The College of Sakhnin</v>
      </c>
      <c r="E444" s="212" t="str">
        <f t="shared" si="85"/>
        <v>Israel</v>
      </c>
      <c r="F444" s="210" t="s">
        <v>1931</v>
      </c>
      <c r="G444" s="210" t="s">
        <v>1190</v>
      </c>
      <c r="H444" s="213" t="s">
        <v>472</v>
      </c>
      <c r="I444" s="210" t="s">
        <v>1191</v>
      </c>
      <c r="J444" s="214" t="s">
        <v>1506</v>
      </c>
      <c r="K444" s="205">
        <v>43566</v>
      </c>
      <c r="L444" s="205">
        <v>43566</v>
      </c>
      <c r="M444" s="206">
        <v>1</v>
      </c>
      <c r="N444" s="207">
        <v>186</v>
      </c>
      <c r="O444" s="203">
        <f t="shared" si="86"/>
        <v>180</v>
      </c>
      <c r="P444" s="200">
        <f t="shared" si="87"/>
        <v>120</v>
      </c>
      <c r="Q444" s="204">
        <f t="shared" si="88"/>
        <v>300</v>
      </c>
      <c r="R444" s="196" t="str">
        <f t="shared" si="89"/>
        <v/>
      </c>
    </row>
    <row r="445" spans="2:18" s="197" customFormat="1" x14ac:dyDescent="0.3">
      <c r="B445" s="217" t="s">
        <v>162</v>
      </c>
      <c r="C445" s="195" t="s">
        <v>15</v>
      </c>
      <c r="D445" s="212" t="str">
        <f t="shared" si="84"/>
        <v>The College of Sakhnin</v>
      </c>
      <c r="E445" s="212" t="str">
        <f t="shared" si="85"/>
        <v>Israel</v>
      </c>
      <c r="F445" s="210" t="s">
        <v>1932</v>
      </c>
      <c r="G445" s="210" t="s">
        <v>1194</v>
      </c>
      <c r="H445" s="213" t="s">
        <v>472</v>
      </c>
      <c r="I445" s="210" t="s">
        <v>1191</v>
      </c>
      <c r="J445" s="214" t="s">
        <v>1506</v>
      </c>
      <c r="K445" s="205">
        <v>43566</v>
      </c>
      <c r="L445" s="205">
        <v>43566</v>
      </c>
      <c r="M445" s="206">
        <v>1</v>
      </c>
      <c r="N445" s="207">
        <v>186</v>
      </c>
      <c r="O445" s="203">
        <f t="shared" si="86"/>
        <v>180</v>
      </c>
      <c r="P445" s="200">
        <f t="shared" si="87"/>
        <v>120</v>
      </c>
      <c r="Q445" s="204">
        <f t="shared" si="88"/>
        <v>300</v>
      </c>
      <c r="R445" s="196" t="str">
        <f t="shared" si="89"/>
        <v/>
      </c>
    </row>
    <row r="446" spans="2:18" s="197" customFormat="1" x14ac:dyDescent="0.3">
      <c r="B446" s="210" t="s">
        <v>162</v>
      </c>
      <c r="C446" s="195" t="s">
        <v>15</v>
      </c>
      <c r="D446" s="212" t="str">
        <f t="shared" si="84"/>
        <v>The College of Sakhnin</v>
      </c>
      <c r="E446" s="212" t="str">
        <f t="shared" si="85"/>
        <v>Israel</v>
      </c>
      <c r="F446" s="210" t="s">
        <v>1933</v>
      </c>
      <c r="G446" s="210" t="s">
        <v>1190</v>
      </c>
      <c r="H446" s="213" t="s">
        <v>472</v>
      </c>
      <c r="I446" s="210" t="s">
        <v>1191</v>
      </c>
      <c r="J446" s="214" t="s">
        <v>1914</v>
      </c>
      <c r="K446" s="205">
        <v>43704</v>
      </c>
      <c r="L446" s="205">
        <v>43704</v>
      </c>
      <c r="M446" s="206">
        <v>1</v>
      </c>
      <c r="N446" s="207">
        <v>100</v>
      </c>
      <c r="O446" s="203">
        <f t="shared" si="86"/>
        <v>180</v>
      </c>
      <c r="P446" s="200">
        <f t="shared" si="87"/>
        <v>120</v>
      </c>
      <c r="Q446" s="204">
        <f t="shared" si="88"/>
        <v>300</v>
      </c>
      <c r="R446" s="196" t="str">
        <f t="shared" si="89"/>
        <v/>
      </c>
    </row>
    <row r="447" spans="2:18" s="197" customFormat="1" x14ac:dyDescent="0.3">
      <c r="B447" s="210" t="s">
        <v>162</v>
      </c>
      <c r="C447" s="195" t="s">
        <v>15</v>
      </c>
      <c r="D447" s="212" t="str">
        <f t="shared" si="84"/>
        <v>The College of Sakhnin</v>
      </c>
      <c r="E447" s="212" t="str">
        <f t="shared" si="85"/>
        <v>Israel</v>
      </c>
      <c r="F447" s="210" t="s">
        <v>1934</v>
      </c>
      <c r="G447" s="210" t="s">
        <v>1190</v>
      </c>
      <c r="H447" s="213" t="s">
        <v>472</v>
      </c>
      <c r="I447" s="210" t="s">
        <v>1191</v>
      </c>
      <c r="J447" s="214" t="s">
        <v>1440</v>
      </c>
      <c r="K447" s="205">
        <v>43520</v>
      </c>
      <c r="L447" s="205">
        <v>43525</v>
      </c>
      <c r="M447" s="206">
        <v>6</v>
      </c>
      <c r="N447" s="207">
        <v>2496</v>
      </c>
      <c r="O447" s="203">
        <f t="shared" si="86"/>
        <v>360</v>
      </c>
      <c r="P447" s="200">
        <f t="shared" si="87"/>
        <v>720</v>
      </c>
      <c r="Q447" s="204">
        <f t="shared" si="88"/>
        <v>1080</v>
      </c>
      <c r="R447" s="196" t="str">
        <f t="shared" si="89"/>
        <v/>
      </c>
    </row>
    <row r="448" spans="2:18" s="197" customFormat="1" x14ac:dyDescent="0.3">
      <c r="B448" s="210" t="s">
        <v>160</v>
      </c>
      <c r="C448" s="195" t="s">
        <v>15</v>
      </c>
      <c r="D448" s="212" t="str">
        <f t="shared" si="84"/>
        <v>The College of Sakhnin</v>
      </c>
      <c r="E448" s="212" t="str">
        <f t="shared" si="85"/>
        <v>Israel</v>
      </c>
      <c r="F448" s="210" t="s">
        <v>1935</v>
      </c>
      <c r="G448" s="210" t="s">
        <v>1194</v>
      </c>
      <c r="H448" s="213" t="s">
        <v>472</v>
      </c>
      <c r="I448" s="210" t="s">
        <v>1191</v>
      </c>
      <c r="J448" s="214" t="s">
        <v>1440</v>
      </c>
      <c r="K448" s="205">
        <v>43520</v>
      </c>
      <c r="L448" s="205">
        <v>43525</v>
      </c>
      <c r="M448" s="206">
        <v>6</v>
      </c>
      <c r="N448" s="207">
        <v>2496</v>
      </c>
      <c r="O448" s="203">
        <f t="shared" si="86"/>
        <v>360</v>
      </c>
      <c r="P448" s="200">
        <f t="shared" si="87"/>
        <v>720</v>
      </c>
      <c r="Q448" s="204">
        <f t="shared" si="88"/>
        <v>1080</v>
      </c>
      <c r="R448" s="196" t="str">
        <f t="shared" si="89"/>
        <v/>
      </c>
    </row>
    <row r="449" spans="2:18" s="197" customFormat="1" x14ac:dyDescent="0.3">
      <c r="B449" s="217" t="s">
        <v>162</v>
      </c>
      <c r="C449" s="195" t="s">
        <v>15</v>
      </c>
      <c r="D449" s="212" t="str">
        <f t="shared" si="84"/>
        <v>The College of Sakhnin</v>
      </c>
      <c r="E449" s="212" t="str">
        <f t="shared" si="85"/>
        <v>Israel</v>
      </c>
      <c r="F449" s="217" t="s">
        <v>1936</v>
      </c>
      <c r="G449" s="217" t="s">
        <v>1190</v>
      </c>
      <c r="H449" s="191" t="s">
        <v>192</v>
      </c>
      <c r="I449" s="217" t="s">
        <v>1191</v>
      </c>
      <c r="J449" s="214" t="s">
        <v>1914</v>
      </c>
      <c r="K449" s="205">
        <v>43571</v>
      </c>
      <c r="L449" s="205">
        <v>43571</v>
      </c>
      <c r="M449" s="206">
        <v>1</v>
      </c>
      <c r="N449" s="207">
        <v>100</v>
      </c>
      <c r="O449" s="203">
        <f t="shared" si="86"/>
        <v>180</v>
      </c>
      <c r="P449" s="200">
        <f t="shared" si="87"/>
        <v>120</v>
      </c>
      <c r="Q449" s="204">
        <f t="shared" si="88"/>
        <v>300</v>
      </c>
      <c r="R449" s="196" t="str">
        <f t="shared" si="89"/>
        <v/>
      </c>
    </row>
    <row r="450" spans="2:18" s="197" customFormat="1" x14ac:dyDescent="0.3">
      <c r="B450" s="217" t="s">
        <v>162</v>
      </c>
      <c r="C450" s="195" t="s">
        <v>15</v>
      </c>
      <c r="D450" s="212" t="str">
        <f t="shared" si="84"/>
        <v>The College of Sakhnin</v>
      </c>
      <c r="E450" s="212" t="str">
        <f t="shared" si="85"/>
        <v>Israel</v>
      </c>
      <c r="F450" s="217" t="s">
        <v>1937</v>
      </c>
      <c r="G450" s="217" t="s">
        <v>1190</v>
      </c>
      <c r="H450" s="191" t="s">
        <v>192</v>
      </c>
      <c r="I450" s="217" t="s">
        <v>1191</v>
      </c>
      <c r="J450" s="214" t="s">
        <v>488</v>
      </c>
      <c r="K450" s="205">
        <v>43629</v>
      </c>
      <c r="L450" s="205">
        <v>43629</v>
      </c>
      <c r="M450" s="206">
        <v>1</v>
      </c>
      <c r="N450" s="207">
        <v>29</v>
      </c>
      <c r="O450" s="203">
        <f t="shared" si="86"/>
        <v>0</v>
      </c>
      <c r="P450" s="200">
        <f t="shared" si="87"/>
        <v>120</v>
      </c>
      <c r="Q450" s="204">
        <f t="shared" si="88"/>
        <v>120</v>
      </c>
      <c r="R450" s="196" t="str">
        <f t="shared" si="89"/>
        <v/>
      </c>
    </row>
    <row r="451" spans="2:18" s="197" customFormat="1" x14ac:dyDescent="0.3">
      <c r="B451" s="217" t="s">
        <v>162</v>
      </c>
      <c r="C451" s="195" t="s">
        <v>15</v>
      </c>
      <c r="D451" s="212" t="str">
        <f t="shared" si="84"/>
        <v>The College of Sakhnin</v>
      </c>
      <c r="E451" s="212" t="str">
        <f t="shared" si="85"/>
        <v>Israel</v>
      </c>
      <c r="F451" s="217" t="s">
        <v>1938</v>
      </c>
      <c r="G451" s="217" t="s">
        <v>1190</v>
      </c>
      <c r="H451" s="191" t="s">
        <v>192</v>
      </c>
      <c r="I451" s="217" t="s">
        <v>1191</v>
      </c>
      <c r="J451" s="214" t="s">
        <v>1914</v>
      </c>
      <c r="K451" s="205">
        <v>43640</v>
      </c>
      <c r="L451" s="205">
        <v>43640</v>
      </c>
      <c r="M451" s="206">
        <v>1</v>
      </c>
      <c r="N451" s="207">
        <v>100</v>
      </c>
      <c r="O451" s="203">
        <f t="shared" si="86"/>
        <v>180</v>
      </c>
      <c r="P451" s="200">
        <f t="shared" si="87"/>
        <v>120</v>
      </c>
      <c r="Q451" s="204">
        <f t="shared" si="88"/>
        <v>300</v>
      </c>
      <c r="R451" s="196" t="str">
        <f t="shared" si="89"/>
        <v/>
      </c>
    </row>
    <row r="452" spans="2:18" s="197" customFormat="1" x14ac:dyDescent="0.3">
      <c r="B452" s="217" t="s">
        <v>162</v>
      </c>
      <c r="C452" s="195" t="s">
        <v>15</v>
      </c>
      <c r="D452" s="212" t="str">
        <f t="shared" si="84"/>
        <v>The College of Sakhnin</v>
      </c>
      <c r="E452" s="212" t="str">
        <f t="shared" si="85"/>
        <v>Israel</v>
      </c>
      <c r="F452" s="217" t="s">
        <v>1939</v>
      </c>
      <c r="G452" s="217" t="s">
        <v>1190</v>
      </c>
      <c r="H452" s="191" t="s">
        <v>192</v>
      </c>
      <c r="I452" s="217" t="s">
        <v>1191</v>
      </c>
      <c r="J452" s="214" t="s">
        <v>1914</v>
      </c>
      <c r="K452" s="205">
        <v>43641</v>
      </c>
      <c r="L452" s="205">
        <v>43641</v>
      </c>
      <c r="M452" s="206">
        <v>1</v>
      </c>
      <c r="N452" s="207">
        <v>100</v>
      </c>
      <c r="O452" s="203">
        <f t="shared" si="86"/>
        <v>180</v>
      </c>
      <c r="P452" s="200">
        <f t="shared" si="87"/>
        <v>120</v>
      </c>
      <c r="Q452" s="204">
        <f t="shared" si="88"/>
        <v>300</v>
      </c>
      <c r="R452" s="196" t="str">
        <f t="shared" si="89"/>
        <v/>
      </c>
    </row>
    <row r="453" spans="2:18" s="197" customFormat="1" x14ac:dyDescent="0.3">
      <c r="B453" s="217" t="s">
        <v>162</v>
      </c>
      <c r="C453" s="195" t="s">
        <v>15</v>
      </c>
      <c r="D453" s="212" t="str">
        <f t="shared" si="84"/>
        <v>The College of Sakhnin</v>
      </c>
      <c r="E453" s="212" t="str">
        <f t="shared" si="85"/>
        <v>Israel</v>
      </c>
      <c r="F453" s="217" t="s">
        <v>1940</v>
      </c>
      <c r="G453" s="217" t="s">
        <v>1190</v>
      </c>
      <c r="H453" s="191" t="s">
        <v>192</v>
      </c>
      <c r="I453" s="217" t="s">
        <v>1191</v>
      </c>
      <c r="J453" s="214" t="s">
        <v>1914</v>
      </c>
      <c r="K453" s="205">
        <v>43642</v>
      </c>
      <c r="L453" s="205">
        <v>43642</v>
      </c>
      <c r="M453" s="206">
        <v>1</v>
      </c>
      <c r="N453" s="207">
        <v>100</v>
      </c>
      <c r="O453" s="203">
        <f t="shared" si="86"/>
        <v>180</v>
      </c>
      <c r="P453" s="200">
        <f t="shared" si="87"/>
        <v>120</v>
      </c>
      <c r="Q453" s="204">
        <f t="shared" si="88"/>
        <v>300</v>
      </c>
      <c r="R453" s="196" t="str">
        <f t="shared" si="89"/>
        <v/>
      </c>
    </row>
    <row r="454" spans="2:18" s="197" customFormat="1" x14ac:dyDescent="0.3">
      <c r="B454" s="217" t="s">
        <v>162</v>
      </c>
      <c r="C454" s="195" t="s">
        <v>15</v>
      </c>
      <c r="D454" s="212" t="str">
        <f t="shared" si="84"/>
        <v>The College of Sakhnin</v>
      </c>
      <c r="E454" s="212" t="str">
        <f t="shared" si="85"/>
        <v>Israel</v>
      </c>
      <c r="F454" s="217" t="s">
        <v>1941</v>
      </c>
      <c r="G454" s="217" t="s">
        <v>1190</v>
      </c>
      <c r="H454" s="191" t="s">
        <v>192</v>
      </c>
      <c r="I454" s="217" t="s">
        <v>1191</v>
      </c>
      <c r="J454" s="214" t="s">
        <v>1914</v>
      </c>
      <c r="K454" s="205">
        <v>43724</v>
      </c>
      <c r="L454" s="205">
        <v>43724</v>
      </c>
      <c r="M454" s="206">
        <v>1</v>
      </c>
      <c r="N454" s="207">
        <v>100</v>
      </c>
      <c r="O454" s="203">
        <f t="shared" si="86"/>
        <v>180</v>
      </c>
      <c r="P454" s="200">
        <f t="shared" si="87"/>
        <v>120</v>
      </c>
      <c r="Q454" s="204">
        <f t="shared" si="88"/>
        <v>300</v>
      </c>
      <c r="R454" s="196" t="str">
        <f t="shared" si="89"/>
        <v/>
      </c>
    </row>
    <row r="455" spans="2:18" s="197" customFormat="1" x14ac:dyDescent="0.3">
      <c r="B455" s="217" t="s">
        <v>162</v>
      </c>
      <c r="C455" s="195" t="s">
        <v>15</v>
      </c>
      <c r="D455" s="212" t="str">
        <f t="shared" si="84"/>
        <v>The College of Sakhnin</v>
      </c>
      <c r="E455" s="212" t="str">
        <f t="shared" si="85"/>
        <v>Israel</v>
      </c>
      <c r="F455" s="217" t="s">
        <v>1942</v>
      </c>
      <c r="G455" s="217" t="s">
        <v>1190</v>
      </c>
      <c r="H455" s="191" t="s">
        <v>192</v>
      </c>
      <c r="I455" s="217" t="s">
        <v>1191</v>
      </c>
      <c r="J455" s="214" t="s">
        <v>1914</v>
      </c>
      <c r="K455" s="205">
        <v>43726</v>
      </c>
      <c r="L455" s="205">
        <v>43726</v>
      </c>
      <c r="M455" s="206">
        <v>1</v>
      </c>
      <c r="N455" s="207">
        <v>100</v>
      </c>
      <c r="O455" s="203">
        <f t="shared" si="86"/>
        <v>180</v>
      </c>
      <c r="P455" s="200">
        <f t="shared" si="87"/>
        <v>120</v>
      </c>
      <c r="Q455" s="204">
        <f t="shared" si="88"/>
        <v>300</v>
      </c>
      <c r="R455" s="196" t="str">
        <f t="shared" si="89"/>
        <v/>
      </c>
    </row>
    <row r="456" spans="2:18" s="197" customFormat="1" x14ac:dyDescent="0.3">
      <c r="B456" s="217" t="s">
        <v>162</v>
      </c>
      <c r="C456" s="195" t="s">
        <v>15</v>
      </c>
      <c r="D456" s="212" t="str">
        <f t="shared" si="84"/>
        <v>The College of Sakhnin</v>
      </c>
      <c r="E456" s="212" t="str">
        <f t="shared" si="85"/>
        <v>Israel</v>
      </c>
      <c r="F456" s="217" t="s">
        <v>1943</v>
      </c>
      <c r="G456" s="217" t="s">
        <v>1190</v>
      </c>
      <c r="H456" s="191" t="s">
        <v>192</v>
      </c>
      <c r="I456" s="217" t="s">
        <v>1191</v>
      </c>
      <c r="J456" s="214" t="s">
        <v>1914</v>
      </c>
      <c r="K456" s="205">
        <v>43727</v>
      </c>
      <c r="L456" s="205">
        <v>43727</v>
      </c>
      <c r="M456" s="206">
        <v>1</v>
      </c>
      <c r="N456" s="207">
        <v>100</v>
      </c>
      <c r="O456" s="203">
        <f t="shared" si="86"/>
        <v>180</v>
      </c>
      <c r="P456" s="200">
        <f t="shared" si="87"/>
        <v>120</v>
      </c>
      <c r="Q456" s="204">
        <f t="shared" si="88"/>
        <v>300</v>
      </c>
      <c r="R456" s="196" t="str">
        <f t="shared" si="89"/>
        <v/>
      </c>
    </row>
    <row r="457" spans="2:18" s="197" customFormat="1" x14ac:dyDescent="0.3">
      <c r="B457" s="217" t="s">
        <v>161</v>
      </c>
      <c r="C457" s="195" t="s">
        <v>15</v>
      </c>
      <c r="D457" s="212" t="str">
        <f t="shared" si="84"/>
        <v>The College of Sakhnin</v>
      </c>
      <c r="E457" s="212" t="str">
        <f t="shared" si="85"/>
        <v>Israel</v>
      </c>
      <c r="F457" s="217" t="s">
        <v>1944</v>
      </c>
      <c r="G457" s="217" t="s">
        <v>1194</v>
      </c>
      <c r="H457" s="191" t="s">
        <v>192</v>
      </c>
      <c r="I457" s="217" t="s">
        <v>1191</v>
      </c>
      <c r="J457" s="214" t="s">
        <v>1914</v>
      </c>
      <c r="K457" s="205">
        <v>43726</v>
      </c>
      <c r="L457" s="205">
        <v>43727</v>
      </c>
      <c r="M457" s="206">
        <v>2</v>
      </c>
      <c r="N457" s="207">
        <v>100</v>
      </c>
      <c r="O457" s="203">
        <f t="shared" si="86"/>
        <v>180</v>
      </c>
      <c r="P457" s="200">
        <f t="shared" si="87"/>
        <v>240</v>
      </c>
      <c r="Q457" s="204">
        <f t="shared" si="88"/>
        <v>420</v>
      </c>
      <c r="R457" s="196" t="str">
        <f t="shared" si="89"/>
        <v/>
      </c>
    </row>
    <row r="458" spans="2:18" s="27" customFormat="1" x14ac:dyDescent="0.3">
      <c r="B458" s="139" t="s">
        <v>160</v>
      </c>
      <c r="C458" s="25" t="s">
        <v>16</v>
      </c>
      <c r="D458" s="141" t="str">
        <f t="shared" si="30"/>
        <v>Talpiot Academic College</v>
      </c>
      <c r="E458" s="141" t="str">
        <f t="shared" si="31"/>
        <v>Israel</v>
      </c>
      <c r="F458" s="139" t="s">
        <v>1343</v>
      </c>
      <c r="G458" s="139" t="s">
        <v>1245</v>
      </c>
      <c r="H458" s="142" t="s">
        <v>192</v>
      </c>
      <c r="I458" s="139" t="s">
        <v>480</v>
      </c>
      <c r="J458" s="139" t="s">
        <v>478</v>
      </c>
      <c r="K458" s="75">
        <v>42799</v>
      </c>
      <c r="L458" s="75">
        <v>42803</v>
      </c>
      <c r="M458" s="85">
        <v>5</v>
      </c>
      <c r="N458" s="86">
        <v>1697</v>
      </c>
      <c r="O458" s="82">
        <f t="shared" si="32"/>
        <v>275</v>
      </c>
      <c r="P458" s="69">
        <f t="shared" si="33"/>
        <v>600</v>
      </c>
      <c r="Q458" s="83">
        <f t="shared" si="34"/>
        <v>875</v>
      </c>
      <c r="R458" s="26" t="str">
        <f t="shared" si="35"/>
        <v/>
      </c>
    </row>
    <row r="459" spans="2:18" s="27" customFormat="1" x14ac:dyDescent="0.3">
      <c r="B459" s="139" t="s">
        <v>160</v>
      </c>
      <c r="C459" s="25" t="s">
        <v>16</v>
      </c>
      <c r="D459" s="141" t="str">
        <f t="shared" si="30"/>
        <v>Talpiot Academic College</v>
      </c>
      <c r="E459" s="141" t="str">
        <f t="shared" si="31"/>
        <v>Israel</v>
      </c>
      <c r="F459" s="139" t="s">
        <v>1344</v>
      </c>
      <c r="G459" s="139" t="s">
        <v>1253</v>
      </c>
      <c r="H459" s="142" t="s">
        <v>192</v>
      </c>
      <c r="I459" s="139" t="s">
        <v>480</v>
      </c>
      <c r="J459" s="143" t="s">
        <v>478</v>
      </c>
      <c r="K459" s="84">
        <v>42799</v>
      </c>
      <c r="L459" s="84">
        <v>42803</v>
      </c>
      <c r="M459" s="85">
        <v>5</v>
      </c>
      <c r="N459" s="86">
        <v>1697</v>
      </c>
      <c r="O459" s="82">
        <f t="shared" si="32"/>
        <v>275</v>
      </c>
      <c r="P459" s="69">
        <f t="shared" si="33"/>
        <v>600</v>
      </c>
      <c r="Q459" s="83">
        <f t="shared" si="34"/>
        <v>875</v>
      </c>
      <c r="R459" s="26" t="str">
        <f t="shared" si="35"/>
        <v/>
      </c>
    </row>
    <row r="460" spans="2:18" s="27" customFormat="1" x14ac:dyDescent="0.3">
      <c r="B460" s="139" t="s">
        <v>160</v>
      </c>
      <c r="C460" s="25" t="s">
        <v>16</v>
      </c>
      <c r="D460" s="141" t="str">
        <f t="shared" si="30"/>
        <v>Talpiot Academic College</v>
      </c>
      <c r="E460" s="141" t="str">
        <f t="shared" si="31"/>
        <v>Israel</v>
      </c>
      <c r="F460" s="139" t="s">
        <v>1345</v>
      </c>
      <c r="G460" s="139" t="s">
        <v>1245</v>
      </c>
      <c r="H460" s="142" t="s">
        <v>192</v>
      </c>
      <c r="I460" s="139" t="s">
        <v>480</v>
      </c>
      <c r="J460" s="143" t="s">
        <v>1040</v>
      </c>
      <c r="K460" s="84">
        <v>42890</v>
      </c>
      <c r="L460" s="84">
        <v>42894</v>
      </c>
      <c r="M460" s="85">
        <v>5</v>
      </c>
      <c r="N460" s="86">
        <v>3268</v>
      </c>
      <c r="O460" s="82">
        <f t="shared" si="32"/>
        <v>530</v>
      </c>
      <c r="P460" s="69">
        <f t="shared" si="33"/>
        <v>600</v>
      </c>
      <c r="Q460" s="83">
        <f t="shared" si="34"/>
        <v>1130</v>
      </c>
      <c r="R460" s="26" t="str">
        <f t="shared" si="35"/>
        <v/>
      </c>
    </row>
    <row r="461" spans="2:18" s="27" customFormat="1" x14ac:dyDescent="0.3">
      <c r="B461" s="139" t="s">
        <v>160</v>
      </c>
      <c r="C461" s="25" t="s">
        <v>16</v>
      </c>
      <c r="D461" s="141" t="str">
        <f t="shared" si="30"/>
        <v>Talpiot Academic College</v>
      </c>
      <c r="E461" s="141" t="str">
        <f t="shared" si="31"/>
        <v>Israel</v>
      </c>
      <c r="F461" s="139" t="s">
        <v>1346</v>
      </c>
      <c r="G461" s="139" t="s">
        <v>1257</v>
      </c>
      <c r="H461" s="142" t="s">
        <v>192</v>
      </c>
      <c r="I461" s="139" t="s">
        <v>480</v>
      </c>
      <c r="J461" s="143" t="s">
        <v>1040</v>
      </c>
      <c r="K461" s="84">
        <v>42890</v>
      </c>
      <c r="L461" s="84">
        <v>42894</v>
      </c>
      <c r="M461" s="85">
        <v>5</v>
      </c>
      <c r="N461" s="86">
        <v>3268</v>
      </c>
      <c r="O461" s="82">
        <f t="shared" si="32"/>
        <v>530</v>
      </c>
      <c r="P461" s="69">
        <f t="shared" si="33"/>
        <v>600</v>
      </c>
      <c r="Q461" s="83">
        <f t="shared" si="34"/>
        <v>1130</v>
      </c>
      <c r="R461" s="26" t="str">
        <f t="shared" si="35"/>
        <v/>
      </c>
    </row>
    <row r="462" spans="2:18" s="27" customFormat="1" x14ac:dyDescent="0.3">
      <c r="B462" s="139" t="s">
        <v>160</v>
      </c>
      <c r="C462" s="25" t="s">
        <v>16</v>
      </c>
      <c r="D462" s="141" t="str">
        <f t="shared" si="30"/>
        <v>Talpiot Academic College</v>
      </c>
      <c r="E462" s="141" t="str">
        <f t="shared" si="31"/>
        <v>Israel</v>
      </c>
      <c r="F462" s="139" t="s">
        <v>1347</v>
      </c>
      <c r="G462" s="139" t="s">
        <v>1245</v>
      </c>
      <c r="H462" s="142" t="s">
        <v>192</v>
      </c>
      <c r="I462" s="139" t="s">
        <v>480</v>
      </c>
      <c r="J462" s="143" t="s">
        <v>1348</v>
      </c>
      <c r="K462" s="84">
        <v>43045</v>
      </c>
      <c r="L462" s="84">
        <v>43049</v>
      </c>
      <c r="M462" s="85">
        <v>2</v>
      </c>
      <c r="N462" s="86">
        <v>25</v>
      </c>
      <c r="O462" s="82">
        <f t="shared" si="32"/>
        <v>0</v>
      </c>
      <c r="P462" s="69">
        <f t="shared" si="33"/>
        <v>240</v>
      </c>
      <c r="Q462" s="83">
        <f t="shared" si="34"/>
        <v>240</v>
      </c>
      <c r="R462" s="26" t="str">
        <f t="shared" si="35"/>
        <v/>
      </c>
    </row>
    <row r="463" spans="2:18" s="27" customFormat="1" x14ac:dyDescent="0.3">
      <c r="B463" s="139" t="s">
        <v>160</v>
      </c>
      <c r="C463" s="25" t="s">
        <v>16</v>
      </c>
      <c r="D463" s="141" t="str">
        <f t="shared" si="30"/>
        <v>Talpiot Academic College</v>
      </c>
      <c r="E463" s="141" t="str">
        <f t="shared" si="31"/>
        <v>Israel</v>
      </c>
      <c r="F463" s="139" t="s">
        <v>1349</v>
      </c>
      <c r="G463" s="139" t="s">
        <v>1253</v>
      </c>
      <c r="H463" s="142" t="s">
        <v>192</v>
      </c>
      <c r="I463" s="139" t="s">
        <v>480</v>
      </c>
      <c r="J463" s="143" t="s">
        <v>1348</v>
      </c>
      <c r="K463" s="84">
        <v>43045</v>
      </c>
      <c r="L463" s="84">
        <v>43049</v>
      </c>
      <c r="M463" s="85">
        <v>4</v>
      </c>
      <c r="N463" s="86">
        <v>25</v>
      </c>
      <c r="O463" s="82">
        <f t="shared" si="32"/>
        <v>0</v>
      </c>
      <c r="P463" s="69">
        <f t="shared" si="33"/>
        <v>480</v>
      </c>
      <c r="Q463" s="83">
        <f t="shared" si="34"/>
        <v>480</v>
      </c>
      <c r="R463" s="26" t="str">
        <f t="shared" si="35"/>
        <v/>
      </c>
    </row>
    <row r="464" spans="2:18" s="27" customFormat="1" x14ac:dyDescent="0.3">
      <c r="B464" s="139" t="s">
        <v>160</v>
      </c>
      <c r="C464" s="25" t="s">
        <v>16</v>
      </c>
      <c r="D464" s="141" t="str">
        <f t="shared" si="30"/>
        <v>Talpiot Academic College</v>
      </c>
      <c r="E464" s="141" t="str">
        <f t="shared" si="31"/>
        <v>Israel</v>
      </c>
      <c r="F464" s="139" t="s">
        <v>1350</v>
      </c>
      <c r="G464" s="139" t="s">
        <v>1257</v>
      </c>
      <c r="H464" s="142" t="s">
        <v>192</v>
      </c>
      <c r="I464" s="139" t="s">
        <v>480</v>
      </c>
      <c r="J464" s="143" t="s">
        <v>1348</v>
      </c>
      <c r="K464" s="84">
        <v>43045</v>
      </c>
      <c r="L464" s="84">
        <v>43049</v>
      </c>
      <c r="M464" s="85">
        <v>1</v>
      </c>
      <c r="N464" s="86">
        <v>25</v>
      </c>
      <c r="O464" s="82">
        <f t="shared" si="32"/>
        <v>0</v>
      </c>
      <c r="P464" s="69">
        <f t="shared" si="33"/>
        <v>120</v>
      </c>
      <c r="Q464" s="83">
        <f t="shared" si="34"/>
        <v>120</v>
      </c>
      <c r="R464" s="26" t="str">
        <f t="shared" si="35"/>
        <v/>
      </c>
    </row>
    <row r="465" spans="2:18" s="27" customFormat="1" x14ac:dyDescent="0.3">
      <c r="B465" s="139" t="s">
        <v>160</v>
      </c>
      <c r="C465" s="25" t="s">
        <v>16</v>
      </c>
      <c r="D465" s="141" t="str">
        <f t="shared" si="30"/>
        <v>Talpiot Academic College</v>
      </c>
      <c r="E465" s="141" t="str">
        <f t="shared" si="31"/>
        <v>Israel</v>
      </c>
      <c r="F465" s="139" t="s">
        <v>1351</v>
      </c>
      <c r="G465" s="139" t="s">
        <v>1261</v>
      </c>
      <c r="H465" s="142" t="s">
        <v>192</v>
      </c>
      <c r="I465" s="139" t="s">
        <v>480</v>
      </c>
      <c r="J465" s="143" t="s">
        <v>1348</v>
      </c>
      <c r="K465" s="84">
        <v>43045</v>
      </c>
      <c r="L465" s="84">
        <v>43049</v>
      </c>
      <c r="M465" s="85">
        <v>1</v>
      </c>
      <c r="N465" s="86">
        <v>25</v>
      </c>
      <c r="O465" s="82">
        <f t="shared" si="32"/>
        <v>0</v>
      </c>
      <c r="P465" s="69">
        <f t="shared" si="33"/>
        <v>120</v>
      </c>
      <c r="Q465" s="83">
        <f t="shared" si="34"/>
        <v>120</v>
      </c>
      <c r="R465" s="26" t="str">
        <f t="shared" si="35"/>
        <v/>
      </c>
    </row>
    <row r="466" spans="2:18" s="27" customFormat="1" x14ac:dyDescent="0.3">
      <c r="B466" s="139" t="s">
        <v>160</v>
      </c>
      <c r="C466" s="25" t="s">
        <v>16</v>
      </c>
      <c r="D466" s="141" t="str">
        <f t="shared" si="30"/>
        <v>Talpiot Academic College</v>
      </c>
      <c r="E466" s="141" t="str">
        <f t="shared" si="31"/>
        <v>Israel</v>
      </c>
      <c r="F466" s="139" t="s">
        <v>1352</v>
      </c>
      <c r="G466" s="139" t="s">
        <v>1285</v>
      </c>
      <c r="H466" s="142" t="s">
        <v>192</v>
      </c>
      <c r="I466" s="139" t="s">
        <v>480</v>
      </c>
      <c r="J466" s="143" t="s">
        <v>1348</v>
      </c>
      <c r="K466" s="84">
        <v>43045</v>
      </c>
      <c r="L466" s="84">
        <v>43049</v>
      </c>
      <c r="M466" s="85">
        <v>1</v>
      </c>
      <c r="N466" s="86">
        <v>25</v>
      </c>
      <c r="O466" s="82">
        <f t="shared" si="32"/>
        <v>0</v>
      </c>
      <c r="P466" s="69">
        <f t="shared" si="33"/>
        <v>120</v>
      </c>
      <c r="Q466" s="83">
        <f t="shared" si="34"/>
        <v>120</v>
      </c>
      <c r="R466" s="26" t="str">
        <f t="shared" si="35"/>
        <v/>
      </c>
    </row>
    <row r="467" spans="2:18" s="27" customFormat="1" x14ac:dyDescent="0.3">
      <c r="B467" s="139" t="s">
        <v>160</v>
      </c>
      <c r="C467" s="25" t="s">
        <v>16</v>
      </c>
      <c r="D467" s="141" t="str">
        <f t="shared" si="30"/>
        <v>Talpiot Academic College</v>
      </c>
      <c r="E467" s="141" t="str">
        <f t="shared" si="31"/>
        <v>Israel</v>
      </c>
      <c r="F467" s="139" t="s">
        <v>1353</v>
      </c>
      <c r="G467" s="139" t="s">
        <v>1245</v>
      </c>
      <c r="H467" s="142" t="s">
        <v>192</v>
      </c>
      <c r="I467" s="139" t="s">
        <v>480</v>
      </c>
      <c r="J467" s="143" t="s">
        <v>1354</v>
      </c>
      <c r="K467" s="84">
        <v>42702</v>
      </c>
      <c r="L467" s="84">
        <v>42703</v>
      </c>
      <c r="M467" s="85">
        <v>2</v>
      </c>
      <c r="N467" s="86">
        <v>7</v>
      </c>
      <c r="O467" s="82">
        <f t="shared" si="32"/>
        <v>0</v>
      </c>
      <c r="P467" s="69">
        <f t="shared" si="33"/>
        <v>240</v>
      </c>
      <c r="Q467" s="83">
        <f t="shared" si="34"/>
        <v>240</v>
      </c>
      <c r="R467" s="26" t="str">
        <f t="shared" si="35"/>
        <v/>
      </c>
    </row>
    <row r="468" spans="2:18" s="27" customFormat="1" x14ac:dyDescent="0.3">
      <c r="B468" s="139" t="s">
        <v>160</v>
      </c>
      <c r="C468" s="25" t="s">
        <v>16</v>
      </c>
      <c r="D468" s="141" t="str">
        <f t="shared" si="30"/>
        <v>Talpiot Academic College</v>
      </c>
      <c r="E468" s="141" t="str">
        <f t="shared" si="31"/>
        <v>Israel</v>
      </c>
      <c r="F468" s="139" t="s">
        <v>1355</v>
      </c>
      <c r="G468" s="139" t="s">
        <v>1253</v>
      </c>
      <c r="H468" s="142" t="s">
        <v>192</v>
      </c>
      <c r="I468" s="139" t="s">
        <v>480</v>
      </c>
      <c r="J468" s="143" t="s">
        <v>802</v>
      </c>
      <c r="K468" s="84">
        <v>42702</v>
      </c>
      <c r="L468" s="84">
        <v>42703</v>
      </c>
      <c r="M468" s="85">
        <v>2</v>
      </c>
      <c r="N468" s="86">
        <v>7</v>
      </c>
      <c r="O468" s="82">
        <f t="shared" si="32"/>
        <v>0</v>
      </c>
      <c r="P468" s="69">
        <f t="shared" si="33"/>
        <v>240</v>
      </c>
      <c r="Q468" s="83">
        <f t="shared" si="34"/>
        <v>240</v>
      </c>
      <c r="R468" s="26" t="str">
        <f t="shared" si="35"/>
        <v/>
      </c>
    </row>
    <row r="469" spans="2:18" s="27" customFormat="1" x14ac:dyDescent="0.3">
      <c r="B469" s="139" t="s">
        <v>160</v>
      </c>
      <c r="C469" s="25" t="s">
        <v>16</v>
      </c>
      <c r="D469" s="141" t="str">
        <f t="shared" si="30"/>
        <v>Talpiot Academic College</v>
      </c>
      <c r="E469" s="141" t="str">
        <f t="shared" si="31"/>
        <v>Israel</v>
      </c>
      <c r="F469" s="139" t="s">
        <v>1356</v>
      </c>
      <c r="G469" s="139" t="s">
        <v>1261</v>
      </c>
      <c r="H469" s="142" t="s">
        <v>192</v>
      </c>
      <c r="I469" s="139" t="s">
        <v>480</v>
      </c>
      <c r="J469" s="143" t="s">
        <v>802</v>
      </c>
      <c r="K469" s="84">
        <v>42702</v>
      </c>
      <c r="L469" s="84">
        <v>42703</v>
      </c>
      <c r="M469" s="85">
        <v>2</v>
      </c>
      <c r="N469" s="86">
        <v>7</v>
      </c>
      <c r="O469" s="82">
        <f t="shared" si="32"/>
        <v>0</v>
      </c>
      <c r="P469" s="69">
        <f t="shared" si="33"/>
        <v>240</v>
      </c>
      <c r="Q469" s="83">
        <f t="shared" si="34"/>
        <v>240</v>
      </c>
      <c r="R469" s="26" t="str">
        <f t="shared" si="35"/>
        <v/>
      </c>
    </row>
    <row r="470" spans="2:18" s="27" customFormat="1" x14ac:dyDescent="0.3">
      <c r="B470" s="139" t="s">
        <v>160</v>
      </c>
      <c r="C470" s="25" t="s">
        <v>16</v>
      </c>
      <c r="D470" s="141" t="str">
        <f t="shared" si="30"/>
        <v>Talpiot Academic College</v>
      </c>
      <c r="E470" s="141" t="str">
        <f t="shared" si="31"/>
        <v>Israel</v>
      </c>
      <c r="F470" s="139" t="s">
        <v>1357</v>
      </c>
      <c r="G470" s="139" t="s">
        <v>1283</v>
      </c>
      <c r="H470" s="142" t="s">
        <v>192</v>
      </c>
      <c r="I470" s="139" t="s">
        <v>480</v>
      </c>
      <c r="J470" s="143" t="s">
        <v>802</v>
      </c>
      <c r="K470" s="84">
        <v>42702</v>
      </c>
      <c r="L470" s="84">
        <v>42702</v>
      </c>
      <c r="M470" s="85">
        <v>1</v>
      </c>
      <c r="N470" s="86">
        <v>7</v>
      </c>
      <c r="O470" s="82">
        <f t="shared" si="32"/>
        <v>0</v>
      </c>
      <c r="P470" s="69">
        <f t="shared" si="33"/>
        <v>120</v>
      </c>
      <c r="Q470" s="83">
        <f t="shared" si="34"/>
        <v>120</v>
      </c>
      <c r="R470" s="26" t="str">
        <f t="shared" si="35"/>
        <v/>
      </c>
    </row>
    <row r="471" spans="2:18" s="27" customFormat="1" x14ac:dyDescent="0.3">
      <c r="B471" s="139" t="s">
        <v>160</v>
      </c>
      <c r="C471" s="25" t="s">
        <v>16</v>
      </c>
      <c r="D471" s="141" t="str">
        <f t="shared" si="30"/>
        <v>Talpiot Academic College</v>
      </c>
      <c r="E471" s="141" t="str">
        <f t="shared" si="31"/>
        <v>Israel</v>
      </c>
      <c r="F471" s="139" t="s">
        <v>1358</v>
      </c>
      <c r="G471" s="139" t="s">
        <v>1245</v>
      </c>
      <c r="H471" s="142" t="s">
        <v>192</v>
      </c>
      <c r="I471" s="139" t="s">
        <v>480</v>
      </c>
      <c r="J471" s="143" t="s">
        <v>1264</v>
      </c>
      <c r="K471" s="84">
        <v>42942</v>
      </c>
      <c r="L471" s="84">
        <v>42943</v>
      </c>
      <c r="M471" s="85">
        <v>2</v>
      </c>
      <c r="N471" s="86">
        <v>6</v>
      </c>
      <c r="O471" s="82">
        <f t="shared" si="32"/>
        <v>0</v>
      </c>
      <c r="P471" s="69">
        <f t="shared" si="33"/>
        <v>240</v>
      </c>
      <c r="Q471" s="83">
        <f t="shared" si="34"/>
        <v>240</v>
      </c>
      <c r="R471" s="26" t="str">
        <f t="shared" si="35"/>
        <v/>
      </c>
    </row>
    <row r="472" spans="2:18" s="27" customFormat="1" x14ac:dyDescent="0.3">
      <c r="B472" s="139" t="s">
        <v>160</v>
      </c>
      <c r="C472" s="25" t="s">
        <v>16</v>
      </c>
      <c r="D472" s="141" t="str">
        <f t="shared" si="30"/>
        <v>Talpiot Academic College</v>
      </c>
      <c r="E472" s="141" t="str">
        <f t="shared" si="31"/>
        <v>Israel</v>
      </c>
      <c r="F472" s="139" t="s">
        <v>1359</v>
      </c>
      <c r="G472" s="139" t="s">
        <v>1253</v>
      </c>
      <c r="H472" s="142" t="s">
        <v>192</v>
      </c>
      <c r="I472" s="139" t="s">
        <v>480</v>
      </c>
      <c r="J472" s="143" t="s">
        <v>1264</v>
      </c>
      <c r="K472" s="84">
        <v>42942</v>
      </c>
      <c r="L472" s="84">
        <v>42943</v>
      </c>
      <c r="M472" s="85">
        <v>2</v>
      </c>
      <c r="N472" s="86">
        <v>6</v>
      </c>
      <c r="O472" s="82">
        <f t="shared" si="32"/>
        <v>0</v>
      </c>
      <c r="P472" s="69">
        <f t="shared" si="33"/>
        <v>240</v>
      </c>
      <c r="Q472" s="83">
        <f t="shared" si="34"/>
        <v>240</v>
      </c>
      <c r="R472" s="26" t="str">
        <f t="shared" si="35"/>
        <v/>
      </c>
    </row>
    <row r="473" spans="2:18" s="27" customFormat="1" x14ac:dyDescent="0.3">
      <c r="B473" s="139" t="s">
        <v>160</v>
      </c>
      <c r="C473" s="25" t="s">
        <v>16</v>
      </c>
      <c r="D473" s="141" t="str">
        <f t="shared" si="30"/>
        <v>Talpiot Academic College</v>
      </c>
      <c r="E473" s="141" t="str">
        <f t="shared" si="31"/>
        <v>Israel</v>
      </c>
      <c r="F473" s="139" t="s">
        <v>1263</v>
      </c>
      <c r="G473" s="139" t="s">
        <v>1257</v>
      </c>
      <c r="H473" s="142" t="s">
        <v>192</v>
      </c>
      <c r="I473" s="139" t="s">
        <v>480</v>
      </c>
      <c r="J473" s="143" t="s">
        <v>1264</v>
      </c>
      <c r="K473" s="84">
        <v>42942</v>
      </c>
      <c r="L473" s="84">
        <v>42943</v>
      </c>
      <c r="M473" s="85">
        <v>2</v>
      </c>
      <c r="N473" s="86">
        <v>6</v>
      </c>
      <c r="O473" s="82">
        <f t="shared" si="32"/>
        <v>0</v>
      </c>
      <c r="P473" s="69">
        <f t="shared" si="33"/>
        <v>240</v>
      </c>
      <c r="Q473" s="83">
        <f t="shared" si="34"/>
        <v>240</v>
      </c>
      <c r="R473" s="26" t="str">
        <f t="shared" si="35"/>
        <v/>
      </c>
    </row>
    <row r="474" spans="2:18" s="27" customFormat="1" x14ac:dyDescent="0.3">
      <c r="B474" s="139" t="s">
        <v>161</v>
      </c>
      <c r="C474" s="25" t="s">
        <v>16</v>
      </c>
      <c r="D474" s="141" t="str">
        <f t="shared" ref="D474:D491" si="90">IFERROR(IF(VLOOKUP(C474,PartnerN°Ref,2,FALSE)=0,"",VLOOKUP(C474,PartnerN°Ref,2,FALSE)),"")</f>
        <v>Talpiot Academic College</v>
      </c>
      <c r="E474" s="141" t="str">
        <f t="shared" ref="E474:E491" si="91">IFERROR(IF(VLOOKUP(C474,PartnerN°Ref,3,FALSE)=0,"",VLOOKUP(C474,PartnerN°Ref,3,FALSE)),"")</f>
        <v>Israel</v>
      </c>
      <c r="F474" s="139" t="s">
        <v>1265</v>
      </c>
      <c r="G474" s="139" t="s">
        <v>1261</v>
      </c>
      <c r="H474" s="142" t="s">
        <v>192</v>
      </c>
      <c r="I474" s="139" t="s">
        <v>480</v>
      </c>
      <c r="J474" s="143" t="s">
        <v>1264</v>
      </c>
      <c r="K474" s="84">
        <v>42942</v>
      </c>
      <c r="L474" s="84">
        <v>42943</v>
      </c>
      <c r="M474" s="85">
        <v>2</v>
      </c>
      <c r="N474" s="86">
        <v>6</v>
      </c>
      <c r="O474" s="82">
        <f t="shared" ref="O474:O491" si="92">IF(R474="Error",0,IF(AND(N474&gt;99,N474&lt;500),180,0)+IF(AND(N474&gt;499,N474&lt;2000),275,0)+IF(AND(N474&gt;1999,N474&lt;3000),360,0)+IF(AND(N474&gt;2999,N474&lt;4000),530,0)+IF(AND(N474&gt;3999,N474&lt;8000),820,0)+IF(N474&gt;7999,1100,0))</f>
        <v>0</v>
      </c>
      <c r="P474" s="69">
        <f t="shared" ref="P474:P491" si="93">IF(R474="Error",0,IF(M474&gt;((L474-K474)+1),IF(AND(H474="Staff",((L474-K474)+1)&gt;0,((L474-K474)+1)&lt;15),(120*((L474-K474)+1)),IF(AND(H474="Staff",((L474-K474)+1)&gt;14,((L474-K474)+1)&lt;61),(1680+((((L474-K474)+1)-14)*70)),IF(AND(H474="Staff",((L474-K474)+1)&gt;60,((L474-K474)+1)&lt;91),(4900+((((L474-K474)+1)-60)*50)),IF(AND(H474="Staff",((L474-K474)+1)&gt;90),6400,IF(AND(H474="Student",((L474-K474)+1)&gt;0,((L474-K474)+1)&lt;15),(55*((L474-K474)+1)),IF(AND(H474="Student",((L474-K474)+1)&gt;14,((L474-K474)+1)&lt;91),(770+((((L474-K474)+1)-14)*40)),IF(AND(H474="Student",((L474-K474)+1)&gt;90),3810,0))))))),IF(AND(H474="Staff",M474&gt;0,M474&lt;15),(120*M474),IF(AND(H474="Staff",M474&gt;14,M474&lt;61),(1680+((M474-14)*70)),IF(AND(H474="Staff",M474&gt;60,M474&lt;91),(4900+((M474-60)*50)),IF(AND(H474="Staff",M474&gt;90),6400,IF(AND(H474="Student",M474&gt;0,M474&lt;15),(55*M474),IF(AND(H474="Student",M474&gt;14,M474&lt;91),(770+((M474-14)*40)),IF(AND(H474="Student",M474&gt;90),3810,0)))))))))</f>
        <v>240</v>
      </c>
      <c r="Q474" s="83">
        <f t="shared" ref="Q474:Q491" si="94">O474+P474</f>
        <v>240</v>
      </c>
      <c r="R474" s="26" t="str">
        <f t="shared" ref="R474:R491" si="95">IF(OR(COUNTBLANK(B474:N474)&gt;0,COUNTIF(WorkPackage,B474)=0,COUNTIF(PartnerN°,C474)=0,COUNTIF(CountryALL,E474)=0,COUNTIF(Category2,H474)=0,(L474-K474)&lt;0,ISNUMBER(M474)=FALSE,IF(ISNUMBER(M474)=TRUE,M474=INT(M474*1)/1=FALSE),ISNUMBER(N474)=FALSE,IF(ISNUMBER(N474)=TRUE,N474=INT(N474*1)/1=FALSE)),"Error","")</f>
        <v/>
      </c>
    </row>
    <row r="475" spans="2:18" s="27" customFormat="1" x14ac:dyDescent="0.3">
      <c r="B475" s="139" t="s">
        <v>161</v>
      </c>
      <c r="C475" s="25" t="s">
        <v>16</v>
      </c>
      <c r="D475" s="141" t="str">
        <f t="shared" si="90"/>
        <v>Talpiot Academic College</v>
      </c>
      <c r="E475" s="141" t="str">
        <f t="shared" si="91"/>
        <v>Israel</v>
      </c>
      <c r="F475" s="139" t="s">
        <v>1266</v>
      </c>
      <c r="G475" s="139" t="s">
        <v>1267</v>
      </c>
      <c r="H475" s="142" t="s">
        <v>192</v>
      </c>
      <c r="I475" s="139" t="s">
        <v>480</v>
      </c>
      <c r="J475" s="143" t="s">
        <v>1264</v>
      </c>
      <c r="K475" s="84">
        <v>42942</v>
      </c>
      <c r="L475" s="84">
        <v>42943</v>
      </c>
      <c r="M475" s="85">
        <v>2</v>
      </c>
      <c r="N475" s="86">
        <v>6</v>
      </c>
      <c r="O475" s="82">
        <f t="shared" si="92"/>
        <v>0</v>
      </c>
      <c r="P475" s="69">
        <f t="shared" si="93"/>
        <v>240</v>
      </c>
      <c r="Q475" s="83">
        <f t="shared" si="94"/>
        <v>240</v>
      </c>
      <c r="R475" s="26" t="str">
        <f t="shared" si="95"/>
        <v/>
      </c>
    </row>
    <row r="476" spans="2:18" s="27" customFormat="1" x14ac:dyDescent="0.3">
      <c r="B476" s="139" t="s">
        <v>162</v>
      </c>
      <c r="C476" s="25" t="s">
        <v>16</v>
      </c>
      <c r="D476" s="141" t="str">
        <f t="shared" si="90"/>
        <v>Talpiot Academic College</v>
      </c>
      <c r="E476" s="141" t="str">
        <f t="shared" si="91"/>
        <v>Israel</v>
      </c>
      <c r="F476" s="139" t="s">
        <v>1268</v>
      </c>
      <c r="G476" s="139" t="s">
        <v>1245</v>
      </c>
      <c r="H476" s="142" t="s">
        <v>192</v>
      </c>
      <c r="I476" s="139" t="s">
        <v>480</v>
      </c>
      <c r="J476" s="143" t="s">
        <v>802</v>
      </c>
      <c r="K476" s="84">
        <v>42754</v>
      </c>
      <c r="L476" s="84">
        <v>42754</v>
      </c>
      <c r="M476" s="85">
        <v>1</v>
      </c>
      <c r="N476" s="86">
        <v>7</v>
      </c>
      <c r="O476" s="82">
        <f t="shared" si="92"/>
        <v>0</v>
      </c>
      <c r="P476" s="69">
        <f t="shared" si="93"/>
        <v>120</v>
      </c>
      <c r="Q476" s="83">
        <f t="shared" si="94"/>
        <v>120</v>
      </c>
      <c r="R476" s="26" t="str">
        <f t="shared" si="95"/>
        <v/>
      </c>
    </row>
    <row r="477" spans="2:18" s="27" customFormat="1" x14ac:dyDescent="0.3">
      <c r="B477" s="139" t="s">
        <v>162</v>
      </c>
      <c r="C477" s="25" t="s">
        <v>16</v>
      </c>
      <c r="D477" s="141" t="str">
        <f t="shared" si="90"/>
        <v>Talpiot Academic College</v>
      </c>
      <c r="E477" s="141" t="str">
        <f t="shared" si="91"/>
        <v>Israel</v>
      </c>
      <c r="F477" s="139" t="s">
        <v>1269</v>
      </c>
      <c r="G477" s="139" t="s">
        <v>1253</v>
      </c>
      <c r="H477" s="142" t="s">
        <v>192</v>
      </c>
      <c r="I477" s="139" t="s">
        <v>480</v>
      </c>
      <c r="J477" s="143" t="s">
        <v>802</v>
      </c>
      <c r="K477" s="84">
        <v>42754</v>
      </c>
      <c r="L477" s="84">
        <v>42754</v>
      </c>
      <c r="M477" s="85">
        <v>1</v>
      </c>
      <c r="N477" s="86">
        <v>7</v>
      </c>
      <c r="O477" s="82">
        <f t="shared" si="92"/>
        <v>0</v>
      </c>
      <c r="P477" s="69">
        <f t="shared" si="93"/>
        <v>120</v>
      </c>
      <c r="Q477" s="83">
        <f t="shared" si="94"/>
        <v>120</v>
      </c>
      <c r="R477" s="26" t="str">
        <f t="shared" si="95"/>
        <v/>
      </c>
    </row>
    <row r="478" spans="2:18" s="27" customFormat="1" x14ac:dyDescent="0.3">
      <c r="B478" s="139" t="s">
        <v>162</v>
      </c>
      <c r="C478" s="25" t="s">
        <v>16</v>
      </c>
      <c r="D478" s="141" t="str">
        <f t="shared" si="90"/>
        <v>Talpiot Academic College</v>
      </c>
      <c r="E478" s="141" t="str">
        <f t="shared" si="91"/>
        <v>Israel</v>
      </c>
      <c r="F478" s="139" t="s">
        <v>1270</v>
      </c>
      <c r="G478" s="139" t="s">
        <v>1257</v>
      </c>
      <c r="H478" s="142" t="s">
        <v>192</v>
      </c>
      <c r="I478" s="139" t="s">
        <v>480</v>
      </c>
      <c r="J478" s="143" t="s">
        <v>802</v>
      </c>
      <c r="K478" s="84">
        <v>42754</v>
      </c>
      <c r="L478" s="84">
        <v>42754</v>
      </c>
      <c r="M478" s="85">
        <v>1</v>
      </c>
      <c r="N478" s="86">
        <v>7</v>
      </c>
      <c r="O478" s="82">
        <f t="shared" si="92"/>
        <v>0</v>
      </c>
      <c r="P478" s="69">
        <f t="shared" si="93"/>
        <v>120</v>
      </c>
      <c r="Q478" s="83">
        <f t="shared" si="94"/>
        <v>120</v>
      </c>
      <c r="R478" s="26" t="str">
        <f t="shared" si="95"/>
        <v/>
      </c>
    </row>
    <row r="479" spans="2:18" s="27" customFormat="1" x14ac:dyDescent="0.3">
      <c r="B479" s="139" t="s">
        <v>162</v>
      </c>
      <c r="C479" s="25" t="s">
        <v>16</v>
      </c>
      <c r="D479" s="141" t="str">
        <f t="shared" si="90"/>
        <v>Talpiot Academic College</v>
      </c>
      <c r="E479" s="141" t="str">
        <f t="shared" si="91"/>
        <v>Israel</v>
      </c>
      <c r="F479" s="139" t="s">
        <v>1271</v>
      </c>
      <c r="G479" s="139" t="s">
        <v>1245</v>
      </c>
      <c r="H479" s="142" t="s">
        <v>192</v>
      </c>
      <c r="I479" s="139" t="s">
        <v>480</v>
      </c>
      <c r="J479" s="143" t="s">
        <v>809</v>
      </c>
      <c r="K479" s="84">
        <v>42789</v>
      </c>
      <c r="L479" s="84">
        <v>42789</v>
      </c>
      <c r="M479" s="85">
        <v>1</v>
      </c>
      <c r="N479" s="86">
        <v>21</v>
      </c>
      <c r="O479" s="82">
        <f t="shared" si="92"/>
        <v>0</v>
      </c>
      <c r="P479" s="69">
        <f t="shared" si="93"/>
        <v>120</v>
      </c>
      <c r="Q479" s="83">
        <f t="shared" si="94"/>
        <v>120</v>
      </c>
      <c r="R479" s="26" t="str">
        <f t="shared" si="95"/>
        <v/>
      </c>
    </row>
    <row r="480" spans="2:18" s="27" customFormat="1" x14ac:dyDescent="0.3">
      <c r="B480" s="139" t="s">
        <v>162</v>
      </c>
      <c r="C480" s="25" t="s">
        <v>16</v>
      </c>
      <c r="D480" s="141" t="str">
        <f t="shared" si="90"/>
        <v>Talpiot Academic College</v>
      </c>
      <c r="E480" s="141" t="str">
        <f t="shared" si="91"/>
        <v>Israel</v>
      </c>
      <c r="F480" s="139" t="s">
        <v>1272</v>
      </c>
      <c r="G480" s="139" t="s">
        <v>1253</v>
      </c>
      <c r="H480" s="142" t="s">
        <v>192</v>
      </c>
      <c r="I480" s="139" t="s">
        <v>480</v>
      </c>
      <c r="J480" s="143" t="s">
        <v>809</v>
      </c>
      <c r="K480" s="84">
        <v>42789</v>
      </c>
      <c r="L480" s="84">
        <v>42789</v>
      </c>
      <c r="M480" s="85">
        <v>1</v>
      </c>
      <c r="N480" s="86">
        <v>21</v>
      </c>
      <c r="O480" s="82">
        <f t="shared" si="92"/>
        <v>0</v>
      </c>
      <c r="P480" s="69">
        <f t="shared" si="93"/>
        <v>120</v>
      </c>
      <c r="Q480" s="83">
        <f t="shared" si="94"/>
        <v>120</v>
      </c>
      <c r="R480" s="26" t="str">
        <f t="shared" si="95"/>
        <v/>
      </c>
    </row>
    <row r="481" spans="2:18" s="27" customFormat="1" x14ac:dyDescent="0.3">
      <c r="B481" s="139" t="s">
        <v>160</v>
      </c>
      <c r="C481" s="25" t="s">
        <v>16</v>
      </c>
      <c r="D481" s="141" t="str">
        <f t="shared" si="90"/>
        <v>Talpiot Academic College</v>
      </c>
      <c r="E481" s="141" t="str">
        <f t="shared" si="91"/>
        <v>Israel</v>
      </c>
      <c r="F481" s="139" t="s">
        <v>1273</v>
      </c>
      <c r="G481" s="139" t="s">
        <v>1245</v>
      </c>
      <c r="H481" s="142" t="s">
        <v>192</v>
      </c>
      <c r="I481" s="139" t="s">
        <v>480</v>
      </c>
      <c r="J481" s="143" t="s">
        <v>802</v>
      </c>
      <c r="K481" s="84">
        <v>42859</v>
      </c>
      <c r="L481" s="84">
        <v>42859</v>
      </c>
      <c r="M481" s="85">
        <v>1</v>
      </c>
      <c r="N481" s="86">
        <v>7</v>
      </c>
      <c r="O481" s="82">
        <f t="shared" si="92"/>
        <v>0</v>
      </c>
      <c r="P481" s="69">
        <f t="shared" si="93"/>
        <v>120</v>
      </c>
      <c r="Q481" s="83">
        <f t="shared" si="94"/>
        <v>120</v>
      </c>
      <c r="R481" s="26" t="str">
        <f t="shared" si="95"/>
        <v/>
      </c>
    </row>
    <row r="482" spans="2:18" s="27" customFormat="1" x14ac:dyDescent="0.3">
      <c r="B482" s="139" t="s">
        <v>160</v>
      </c>
      <c r="C482" s="25" t="s">
        <v>16</v>
      </c>
      <c r="D482" s="141" t="str">
        <f t="shared" si="90"/>
        <v>Talpiot Academic College</v>
      </c>
      <c r="E482" s="141" t="str">
        <f t="shared" si="91"/>
        <v>Israel</v>
      </c>
      <c r="F482" s="139" t="s">
        <v>1274</v>
      </c>
      <c r="G482" s="139" t="s">
        <v>1253</v>
      </c>
      <c r="H482" s="142" t="s">
        <v>192</v>
      </c>
      <c r="I482" s="139" t="s">
        <v>480</v>
      </c>
      <c r="J482" s="143" t="s">
        <v>802</v>
      </c>
      <c r="K482" s="84">
        <v>42859</v>
      </c>
      <c r="L482" s="84">
        <v>42859</v>
      </c>
      <c r="M482" s="85">
        <v>1</v>
      </c>
      <c r="N482" s="86">
        <v>7</v>
      </c>
      <c r="O482" s="82">
        <f t="shared" si="92"/>
        <v>0</v>
      </c>
      <c r="P482" s="69">
        <f t="shared" si="93"/>
        <v>120</v>
      </c>
      <c r="Q482" s="83">
        <f t="shared" si="94"/>
        <v>120</v>
      </c>
      <c r="R482" s="26" t="str">
        <f t="shared" si="95"/>
        <v/>
      </c>
    </row>
    <row r="483" spans="2:18" s="27" customFormat="1" x14ac:dyDescent="0.3">
      <c r="B483" s="139" t="s">
        <v>160</v>
      </c>
      <c r="C483" s="25" t="s">
        <v>16</v>
      </c>
      <c r="D483" s="141" t="str">
        <f t="shared" si="90"/>
        <v>Talpiot Academic College</v>
      </c>
      <c r="E483" s="141" t="str">
        <f t="shared" si="91"/>
        <v>Israel</v>
      </c>
      <c r="F483" s="139" t="s">
        <v>1275</v>
      </c>
      <c r="G483" s="139" t="s">
        <v>1257</v>
      </c>
      <c r="H483" s="142" t="s">
        <v>192</v>
      </c>
      <c r="I483" s="139" t="s">
        <v>480</v>
      </c>
      <c r="J483" s="143" t="s">
        <v>802</v>
      </c>
      <c r="K483" s="84">
        <v>42859</v>
      </c>
      <c r="L483" s="84">
        <v>42859</v>
      </c>
      <c r="M483" s="85">
        <v>1</v>
      </c>
      <c r="N483" s="86">
        <v>7</v>
      </c>
      <c r="O483" s="82">
        <f t="shared" si="92"/>
        <v>0</v>
      </c>
      <c r="P483" s="69">
        <f t="shared" si="93"/>
        <v>120</v>
      </c>
      <c r="Q483" s="83">
        <f t="shared" si="94"/>
        <v>120</v>
      </c>
      <c r="R483" s="26" t="str">
        <f t="shared" si="95"/>
        <v/>
      </c>
    </row>
    <row r="484" spans="2:18" s="27" customFormat="1" x14ac:dyDescent="0.3">
      <c r="B484" s="139" t="s">
        <v>162</v>
      </c>
      <c r="C484" s="25" t="s">
        <v>16</v>
      </c>
      <c r="D484" s="141" t="str">
        <f t="shared" si="90"/>
        <v>Talpiot Academic College</v>
      </c>
      <c r="E484" s="141" t="str">
        <f t="shared" si="91"/>
        <v>Israel</v>
      </c>
      <c r="F484" s="139" t="s">
        <v>1276</v>
      </c>
      <c r="G484" s="139" t="s">
        <v>1245</v>
      </c>
      <c r="H484" s="142" t="s">
        <v>192</v>
      </c>
      <c r="I484" s="139" t="s">
        <v>480</v>
      </c>
      <c r="J484" s="143" t="s">
        <v>802</v>
      </c>
      <c r="K484" s="84">
        <v>43034</v>
      </c>
      <c r="L484" s="84">
        <v>43034</v>
      </c>
      <c r="M484" s="85">
        <v>1</v>
      </c>
      <c r="N484" s="86">
        <v>7</v>
      </c>
      <c r="O484" s="82">
        <f t="shared" si="92"/>
        <v>0</v>
      </c>
      <c r="P484" s="69">
        <f t="shared" si="93"/>
        <v>120</v>
      </c>
      <c r="Q484" s="83">
        <f t="shared" si="94"/>
        <v>120</v>
      </c>
      <c r="R484" s="26" t="str">
        <f t="shared" si="95"/>
        <v/>
      </c>
    </row>
    <row r="485" spans="2:18" s="27" customFormat="1" x14ac:dyDescent="0.3">
      <c r="B485" s="139" t="s">
        <v>162</v>
      </c>
      <c r="C485" s="25" t="s">
        <v>16</v>
      </c>
      <c r="D485" s="141" t="str">
        <f t="shared" si="90"/>
        <v>Talpiot Academic College</v>
      </c>
      <c r="E485" s="141" t="str">
        <f t="shared" si="91"/>
        <v>Israel</v>
      </c>
      <c r="F485" s="139" t="s">
        <v>1277</v>
      </c>
      <c r="G485" s="139" t="s">
        <v>1253</v>
      </c>
      <c r="H485" s="142" t="s">
        <v>192</v>
      </c>
      <c r="I485" s="139" t="s">
        <v>480</v>
      </c>
      <c r="J485" s="143" t="s">
        <v>802</v>
      </c>
      <c r="K485" s="84">
        <v>43034</v>
      </c>
      <c r="L485" s="84">
        <v>43034</v>
      </c>
      <c r="M485" s="85">
        <v>1</v>
      </c>
      <c r="N485" s="86">
        <v>7</v>
      </c>
      <c r="O485" s="82">
        <f t="shared" si="92"/>
        <v>0</v>
      </c>
      <c r="P485" s="69">
        <f t="shared" si="93"/>
        <v>120</v>
      </c>
      <c r="Q485" s="83">
        <f t="shared" si="94"/>
        <v>120</v>
      </c>
      <c r="R485" s="26" t="str">
        <f t="shared" si="95"/>
        <v/>
      </c>
    </row>
    <row r="486" spans="2:18" s="27" customFormat="1" x14ac:dyDescent="0.3">
      <c r="B486" s="139" t="s">
        <v>162</v>
      </c>
      <c r="C486" s="25" t="s">
        <v>16</v>
      </c>
      <c r="D486" s="141" t="str">
        <f t="shared" si="90"/>
        <v>Talpiot Academic College</v>
      </c>
      <c r="E486" s="141" t="str">
        <f t="shared" si="91"/>
        <v>Israel</v>
      </c>
      <c r="F486" s="139" t="s">
        <v>1278</v>
      </c>
      <c r="G486" s="139" t="s">
        <v>1253</v>
      </c>
      <c r="H486" s="142" t="s">
        <v>192</v>
      </c>
      <c r="I486" s="139" t="s">
        <v>480</v>
      </c>
      <c r="J486" s="143" t="s">
        <v>1279</v>
      </c>
      <c r="K486" s="84">
        <v>43090</v>
      </c>
      <c r="L486" s="84">
        <v>43090</v>
      </c>
      <c r="M486" s="85">
        <v>1</v>
      </c>
      <c r="N486" s="86">
        <v>85</v>
      </c>
      <c r="O486" s="82">
        <f t="shared" si="92"/>
        <v>0</v>
      </c>
      <c r="P486" s="69">
        <f t="shared" si="93"/>
        <v>120</v>
      </c>
      <c r="Q486" s="83">
        <f t="shared" si="94"/>
        <v>120</v>
      </c>
      <c r="R486" s="26" t="str">
        <f t="shared" si="95"/>
        <v/>
      </c>
    </row>
    <row r="487" spans="2:18" s="27" customFormat="1" x14ac:dyDescent="0.3">
      <c r="B487" s="139" t="s">
        <v>211</v>
      </c>
      <c r="C487" s="25" t="s">
        <v>16</v>
      </c>
      <c r="D487" s="141" t="str">
        <f t="shared" si="90"/>
        <v>Talpiot Academic College</v>
      </c>
      <c r="E487" s="141" t="str">
        <f t="shared" si="91"/>
        <v>Israel</v>
      </c>
      <c r="F487" s="139" t="s">
        <v>1280</v>
      </c>
      <c r="G487" s="139" t="s">
        <v>1245</v>
      </c>
      <c r="H487" s="142" t="s">
        <v>192</v>
      </c>
      <c r="I487" s="139" t="s">
        <v>480</v>
      </c>
      <c r="J487" s="143" t="s">
        <v>802</v>
      </c>
      <c r="K487" s="84">
        <v>43139</v>
      </c>
      <c r="L487" s="84">
        <v>43139</v>
      </c>
      <c r="M487" s="85">
        <v>1</v>
      </c>
      <c r="N487" s="86">
        <v>7</v>
      </c>
      <c r="O487" s="82">
        <f t="shared" si="92"/>
        <v>0</v>
      </c>
      <c r="P487" s="69">
        <f t="shared" si="93"/>
        <v>120</v>
      </c>
      <c r="Q487" s="83">
        <f t="shared" si="94"/>
        <v>120</v>
      </c>
      <c r="R487" s="26" t="str">
        <f t="shared" si="95"/>
        <v/>
      </c>
    </row>
    <row r="488" spans="2:18" s="27" customFormat="1" x14ac:dyDescent="0.3">
      <c r="B488" s="139" t="s">
        <v>211</v>
      </c>
      <c r="C488" s="25" t="s">
        <v>16</v>
      </c>
      <c r="D488" s="141" t="str">
        <f t="shared" si="90"/>
        <v>Talpiot Academic College</v>
      </c>
      <c r="E488" s="141" t="str">
        <f t="shared" si="91"/>
        <v>Israel</v>
      </c>
      <c r="F488" s="139" t="s">
        <v>1281</v>
      </c>
      <c r="G488" s="139" t="s">
        <v>1253</v>
      </c>
      <c r="H488" s="142" t="s">
        <v>192</v>
      </c>
      <c r="I488" s="139" t="s">
        <v>480</v>
      </c>
      <c r="J488" s="143" t="s">
        <v>802</v>
      </c>
      <c r="K488" s="84">
        <v>43139</v>
      </c>
      <c r="L488" s="84">
        <v>43139</v>
      </c>
      <c r="M488" s="85">
        <v>1</v>
      </c>
      <c r="N488" s="86">
        <v>7</v>
      </c>
      <c r="O488" s="82">
        <f t="shared" si="92"/>
        <v>0</v>
      </c>
      <c r="P488" s="69">
        <f t="shared" si="93"/>
        <v>120</v>
      </c>
      <c r="Q488" s="83">
        <f t="shared" si="94"/>
        <v>120</v>
      </c>
      <c r="R488" s="26" t="str">
        <f t="shared" si="95"/>
        <v/>
      </c>
    </row>
    <row r="489" spans="2:18" s="27" customFormat="1" x14ac:dyDescent="0.3">
      <c r="B489" s="139" t="s">
        <v>211</v>
      </c>
      <c r="C489" s="25" t="s">
        <v>16</v>
      </c>
      <c r="D489" s="141" t="str">
        <f t="shared" si="90"/>
        <v>Talpiot Academic College</v>
      </c>
      <c r="E489" s="141" t="str">
        <f t="shared" si="91"/>
        <v>Israel</v>
      </c>
      <c r="F489" s="139" t="s">
        <v>1282</v>
      </c>
      <c r="G489" s="139" t="s">
        <v>1283</v>
      </c>
      <c r="H489" s="142" t="s">
        <v>192</v>
      </c>
      <c r="I489" s="139" t="s">
        <v>480</v>
      </c>
      <c r="J489" s="143" t="s">
        <v>802</v>
      </c>
      <c r="K489" s="84">
        <v>43139</v>
      </c>
      <c r="L489" s="84">
        <v>43139</v>
      </c>
      <c r="M489" s="85">
        <v>1</v>
      </c>
      <c r="N489" s="86">
        <v>7</v>
      </c>
      <c r="O489" s="82">
        <f t="shared" si="92"/>
        <v>0</v>
      </c>
      <c r="P489" s="69">
        <f t="shared" si="93"/>
        <v>120</v>
      </c>
      <c r="Q489" s="83">
        <f t="shared" si="94"/>
        <v>120</v>
      </c>
      <c r="R489" s="26" t="str">
        <f t="shared" si="95"/>
        <v/>
      </c>
    </row>
    <row r="490" spans="2:18" s="27" customFormat="1" x14ac:dyDescent="0.3">
      <c r="B490" s="139" t="s">
        <v>211</v>
      </c>
      <c r="C490" s="25" t="s">
        <v>16</v>
      </c>
      <c r="D490" s="141" t="str">
        <f t="shared" si="90"/>
        <v>Talpiot Academic College</v>
      </c>
      <c r="E490" s="141" t="str">
        <f t="shared" si="91"/>
        <v>Israel</v>
      </c>
      <c r="F490" s="139" t="s">
        <v>1284</v>
      </c>
      <c r="G490" s="139" t="s">
        <v>1285</v>
      </c>
      <c r="H490" s="142" t="s">
        <v>192</v>
      </c>
      <c r="I490" s="139" t="s">
        <v>480</v>
      </c>
      <c r="J490" s="143" t="s">
        <v>802</v>
      </c>
      <c r="K490" s="84">
        <v>43139</v>
      </c>
      <c r="L490" s="84">
        <v>43139</v>
      </c>
      <c r="M490" s="85">
        <v>1</v>
      </c>
      <c r="N490" s="86">
        <v>7</v>
      </c>
      <c r="O490" s="82">
        <f t="shared" si="92"/>
        <v>0</v>
      </c>
      <c r="P490" s="69">
        <f t="shared" si="93"/>
        <v>120</v>
      </c>
      <c r="Q490" s="83">
        <f t="shared" si="94"/>
        <v>120</v>
      </c>
      <c r="R490" s="26" t="str">
        <f t="shared" si="95"/>
        <v/>
      </c>
    </row>
    <row r="491" spans="2:18" s="27" customFormat="1" x14ac:dyDescent="0.3">
      <c r="B491" s="139" t="s">
        <v>211</v>
      </c>
      <c r="C491" s="25" t="s">
        <v>16</v>
      </c>
      <c r="D491" s="141" t="str">
        <f t="shared" si="90"/>
        <v>Talpiot Academic College</v>
      </c>
      <c r="E491" s="141" t="str">
        <f t="shared" si="91"/>
        <v>Israel</v>
      </c>
      <c r="F491" s="139" t="s">
        <v>1286</v>
      </c>
      <c r="G491" s="139" t="s">
        <v>1253</v>
      </c>
      <c r="H491" s="142" t="s">
        <v>192</v>
      </c>
      <c r="I491" s="139" t="s">
        <v>480</v>
      </c>
      <c r="J491" s="143" t="s">
        <v>802</v>
      </c>
      <c r="K491" s="84">
        <v>43146</v>
      </c>
      <c r="L491" s="84">
        <v>43146</v>
      </c>
      <c r="M491" s="85">
        <v>1</v>
      </c>
      <c r="N491" s="86">
        <v>7</v>
      </c>
      <c r="O491" s="82">
        <f t="shared" si="92"/>
        <v>0</v>
      </c>
      <c r="P491" s="69">
        <f t="shared" si="93"/>
        <v>120</v>
      </c>
      <c r="Q491" s="83">
        <f t="shared" si="94"/>
        <v>120</v>
      </c>
      <c r="R491" s="26" t="str">
        <f t="shared" si="95"/>
        <v/>
      </c>
    </row>
    <row r="492" spans="2:18" s="27" customFormat="1" x14ac:dyDescent="0.3">
      <c r="B492" s="139" t="s">
        <v>160</v>
      </c>
      <c r="C492" s="25" t="s">
        <v>16</v>
      </c>
      <c r="D492" s="141" t="str">
        <f t="shared" si="30"/>
        <v>Talpiot Academic College</v>
      </c>
      <c r="E492" s="141" t="str">
        <f t="shared" si="31"/>
        <v>Israel</v>
      </c>
      <c r="F492" s="139" t="s">
        <v>1287</v>
      </c>
      <c r="G492" s="139" t="s">
        <v>1245</v>
      </c>
      <c r="H492" s="142" t="s">
        <v>192</v>
      </c>
      <c r="I492" s="139" t="s">
        <v>480</v>
      </c>
      <c r="J492" s="139" t="s">
        <v>1288</v>
      </c>
      <c r="K492" s="75">
        <v>43173</v>
      </c>
      <c r="L492" s="75">
        <v>43181</v>
      </c>
      <c r="M492" s="85">
        <v>5</v>
      </c>
      <c r="N492" s="86">
        <v>3750</v>
      </c>
      <c r="O492" s="82">
        <f t="shared" si="32"/>
        <v>530</v>
      </c>
      <c r="P492" s="69">
        <f t="shared" si="33"/>
        <v>600</v>
      </c>
      <c r="Q492" s="83">
        <f t="shared" si="34"/>
        <v>1130</v>
      </c>
      <c r="R492" s="26" t="str">
        <f t="shared" si="35"/>
        <v/>
      </c>
    </row>
    <row r="493" spans="2:18" s="27" customFormat="1" x14ac:dyDescent="0.3">
      <c r="B493" s="139" t="s">
        <v>160</v>
      </c>
      <c r="C493" s="25" t="s">
        <v>16</v>
      </c>
      <c r="D493" s="141" t="str">
        <f t="shared" si="30"/>
        <v>Talpiot Academic College</v>
      </c>
      <c r="E493" s="141" t="str">
        <f t="shared" si="31"/>
        <v>Israel</v>
      </c>
      <c r="F493" s="139" t="s">
        <v>1289</v>
      </c>
      <c r="G493" s="139" t="s">
        <v>1253</v>
      </c>
      <c r="H493" s="142" t="s">
        <v>192</v>
      </c>
      <c r="I493" s="139" t="s">
        <v>480</v>
      </c>
      <c r="J493" s="139" t="s">
        <v>1288</v>
      </c>
      <c r="K493" s="75">
        <v>43173</v>
      </c>
      <c r="L493" s="75">
        <v>43181</v>
      </c>
      <c r="M493" s="85">
        <v>5</v>
      </c>
      <c r="N493" s="86">
        <v>3750</v>
      </c>
      <c r="O493" s="82">
        <f t="shared" si="32"/>
        <v>530</v>
      </c>
      <c r="P493" s="69">
        <f t="shared" si="33"/>
        <v>600</v>
      </c>
      <c r="Q493" s="83">
        <f t="shared" si="34"/>
        <v>1130</v>
      </c>
      <c r="R493" s="26" t="str">
        <f t="shared" si="35"/>
        <v/>
      </c>
    </row>
    <row r="494" spans="2:18" s="27" customFormat="1" x14ac:dyDescent="0.3">
      <c r="B494" s="139" t="s">
        <v>160</v>
      </c>
      <c r="C494" s="25" t="s">
        <v>16</v>
      </c>
      <c r="D494" s="141" t="str">
        <f t="shared" si="30"/>
        <v>Talpiot Academic College</v>
      </c>
      <c r="E494" s="141" t="str">
        <f t="shared" si="31"/>
        <v>Israel</v>
      </c>
      <c r="F494" s="139" t="s">
        <v>1290</v>
      </c>
      <c r="G494" s="139" t="s">
        <v>1257</v>
      </c>
      <c r="H494" s="142" t="s">
        <v>192</v>
      </c>
      <c r="I494" s="139" t="s">
        <v>480</v>
      </c>
      <c r="J494" s="139" t="s">
        <v>1288</v>
      </c>
      <c r="K494" s="75">
        <v>43173</v>
      </c>
      <c r="L494" s="75">
        <v>43181</v>
      </c>
      <c r="M494" s="85">
        <v>5</v>
      </c>
      <c r="N494" s="86">
        <v>3750</v>
      </c>
      <c r="O494" s="82">
        <f t="shared" si="32"/>
        <v>530</v>
      </c>
      <c r="P494" s="69">
        <f t="shared" si="33"/>
        <v>600</v>
      </c>
      <c r="Q494" s="83">
        <f t="shared" si="34"/>
        <v>1130</v>
      </c>
      <c r="R494" s="26" t="str">
        <f t="shared" si="35"/>
        <v/>
      </c>
    </row>
    <row r="495" spans="2:18" s="197" customFormat="1" x14ac:dyDescent="0.3">
      <c r="B495" s="210" t="s">
        <v>162</v>
      </c>
      <c r="C495" s="195" t="s">
        <v>16</v>
      </c>
      <c r="D495" s="212" t="str">
        <f t="shared" ref="D495:D558" si="96">IFERROR(IF(VLOOKUP(C495,PartnerN°Ref,2,FALSE)=0,"",VLOOKUP(C495,PartnerN°Ref,2,FALSE)),"")</f>
        <v>Talpiot Academic College</v>
      </c>
      <c r="E495" s="212" t="str">
        <f t="shared" ref="E495:E558" si="97">IFERROR(IF(VLOOKUP(C495,PartnerN°Ref,3,FALSE)=0,"",VLOOKUP(C495,PartnerN°Ref,3,FALSE)),"")</f>
        <v>Israel</v>
      </c>
      <c r="F495" s="210" t="s">
        <v>1961</v>
      </c>
      <c r="G495" s="210" t="s">
        <v>1253</v>
      </c>
      <c r="H495" s="213" t="s">
        <v>192</v>
      </c>
      <c r="I495" s="210" t="s">
        <v>480</v>
      </c>
      <c r="J495" s="214" t="s">
        <v>802</v>
      </c>
      <c r="K495" s="205">
        <v>43202</v>
      </c>
      <c r="L495" s="205">
        <v>43202</v>
      </c>
      <c r="M495" s="206">
        <v>1</v>
      </c>
      <c r="N495" s="207">
        <v>7</v>
      </c>
      <c r="O495" s="203">
        <f t="shared" ref="O495:O558" si="98">IF(R495="Error",0,IF(AND(N495&gt;99,N495&lt;500),180,0)+IF(AND(N495&gt;499,N495&lt;2000),275,0)+IF(AND(N495&gt;1999,N495&lt;3000),360,0)+IF(AND(N495&gt;2999,N495&lt;4000),530,0)+IF(AND(N495&gt;3999,N495&lt;8000),820,0)+IF(N495&gt;7999,1100,0))</f>
        <v>0</v>
      </c>
      <c r="P495" s="200">
        <f t="shared" ref="P495:P558" si="99">IF(R495="Error",0,IF(M495&gt;((L495-K495)+1),IF(AND(H495="Staff",((L495-K495)+1)&gt;0,((L495-K495)+1)&lt;15),(120*((L495-K495)+1)),IF(AND(H495="Staff",((L495-K495)+1)&gt;14,((L495-K495)+1)&lt;61),(1680+((((L495-K495)+1)-14)*70)),IF(AND(H495="Staff",((L495-K495)+1)&gt;60,((L495-K495)+1)&lt;91),(4900+((((L495-K495)+1)-60)*50)),IF(AND(H495="Staff",((L495-K495)+1)&gt;90),6400,IF(AND(H495="Student",((L495-K495)+1)&gt;0,((L495-K495)+1)&lt;15),(55*((L495-K495)+1)),IF(AND(H495="Student",((L495-K495)+1)&gt;14,((L495-K495)+1)&lt;91),(770+((((L495-K495)+1)-14)*40)),IF(AND(H495="Student",((L495-K495)+1)&gt;90),3810,0))))))),IF(AND(H495="Staff",M495&gt;0,M495&lt;15),(120*M495),IF(AND(H495="Staff",M495&gt;14,M495&lt;61),(1680+((M495-14)*70)),IF(AND(H495="Staff",M495&gt;60,M495&lt;91),(4900+((M495-60)*50)),IF(AND(H495="Staff",M495&gt;90),6400,IF(AND(H495="Student",M495&gt;0,M495&lt;15),(55*M495),IF(AND(H495="Student",M495&gt;14,M495&lt;91),(770+((M495-14)*40)),IF(AND(H495="Student",M495&gt;90),3810,0)))))))))</f>
        <v>120</v>
      </c>
      <c r="Q495" s="204">
        <f t="shared" ref="Q495:Q558" si="100">O495+P495</f>
        <v>120</v>
      </c>
      <c r="R495" s="196" t="str">
        <f t="shared" ref="R495:R558" si="101">IF(OR(COUNTBLANK(B495:N495)&gt;0,COUNTIF(WorkPackage,B495)=0,COUNTIF(PartnerN°,C495)=0,COUNTIF(CountryALL,E495)=0,COUNTIF(Category2,H495)=0,(L495-K495)&lt;0,ISNUMBER(M495)=FALSE,IF(ISNUMBER(M495)=TRUE,M495=INT(M495*1)/1=FALSE),ISNUMBER(N495)=FALSE,IF(ISNUMBER(N495)=TRUE,N495=INT(N495*1)/1=FALSE)),"Error","")</f>
        <v/>
      </c>
    </row>
    <row r="496" spans="2:18" s="197" customFormat="1" x14ac:dyDescent="0.3">
      <c r="B496" s="210" t="s">
        <v>162</v>
      </c>
      <c r="C496" s="195" t="s">
        <v>16</v>
      </c>
      <c r="D496" s="212" t="str">
        <f t="shared" si="96"/>
        <v>Talpiot Academic College</v>
      </c>
      <c r="E496" s="212" t="str">
        <f t="shared" si="97"/>
        <v>Israel</v>
      </c>
      <c r="F496" s="210" t="s">
        <v>1962</v>
      </c>
      <c r="G496" s="210" t="s">
        <v>1253</v>
      </c>
      <c r="H496" s="213" t="s">
        <v>192</v>
      </c>
      <c r="I496" s="210" t="s">
        <v>480</v>
      </c>
      <c r="J496" s="214" t="s">
        <v>802</v>
      </c>
      <c r="K496" s="205">
        <v>43244</v>
      </c>
      <c r="L496" s="205">
        <v>43244</v>
      </c>
      <c r="M496" s="206">
        <v>1</v>
      </c>
      <c r="N496" s="207">
        <v>7</v>
      </c>
      <c r="O496" s="203">
        <f t="shared" si="98"/>
        <v>0</v>
      </c>
      <c r="P496" s="200">
        <f t="shared" si="99"/>
        <v>120</v>
      </c>
      <c r="Q496" s="204">
        <f t="shared" si="100"/>
        <v>120</v>
      </c>
      <c r="R496" s="196" t="str">
        <f t="shared" si="101"/>
        <v/>
      </c>
    </row>
    <row r="497" spans="2:18" s="197" customFormat="1" x14ac:dyDescent="0.3">
      <c r="B497" s="210" t="s">
        <v>160</v>
      </c>
      <c r="C497" s="195" t="s">
        <v>16</v>
      </c>
      <c r="D497" s="212" t="str">
        <f t="shared" si="96"/>
        <v>Talpiot Academic College</v>
      </c>
      <c r="E497" s="212" t="str">
        <f t="shared" si="97"/>
        <v>Israel</v>
      </c>
      <c r="F497" s="210" t="s">
        <v>1963</v>
      </c>
      <c r="G497" s="210" t="s">
        <v>1253</v>
      </c>
      <c r="H497" s="213" t="s">
        <v>192</v>
      </c>
      <c r="I497" s="210" t="s">
        <v>480</v>
      </c>
      <c r="J497" s="214" t="s">
        <v>802</v>
      </c>
      <c r="K497" s="205">
        <v>43272</v>
      </c>
      <c r="L497" s="205">
        <v>43272</v>
      </c>
      <c r="M497" s="206">
        <v>1</v>
      </c>
      <c r="N497" s="207">
        <v>7</v>
      </c>
      <c r="O497" s="203">
        <f t="shared" si="98"/>
        <v>0</v>
      </c>
      <c r="P497" s="200">
        <f t="shared" si="99"/>
        <v>120</v>
      </c>
      <c r="Q497" s="204">
        <f t="shared" si="100"/>
        <v>120</v>
      </c>
      <c r="R497" s="196" t="str">
        <f t="shared" si="101"/>
        <v/>
      </c>
    </row>
    <row r="498" spans="2:18" s="197" customFormat="1" x14ac:dyDescent="0.3">
      <c r="B498" s="210" t="s">
        <v>162</v>
      </c>
      <c r="C498" s="195" t="s">
        <v>16</v>
      </c>
      <c r="D498" s="212" t="str">
        <f t="shared" si="96"/>
        <v>Talpiot Academic College</v>
      </c>
      <c r="E498" s="212" t="str">
        <f t="shared" si="97"/>
        <v>Israel</v>
      </c>
      <c r="F498" s="210" t="s">
        <v>1964</v>
      </c>
      <c r="G498" s="210" t="s">
        <v>1245</v>
      </c>
      <c r="H498" s="213" t="s">
        <v>192</v>
      </c>
      <c r="I498" s="210" t="s">
        <v>480</v>
      </c>
      <c r="J498" s="214" t="s">
        <v>1965</v>
      </c>
      <c r="K498" s="205">
        <v>43310</v>
      </c>
      <c r="L498" s="205">
        <v>43310</v>
      </c>
      <c r="M498" s="206">
        <v>1</v>
      </c>
      <c r="N498" s="207">
        <v>62</v>
      </c>
      <c r="O498" s="203">
        <f t="shared" si="98"/>
        <v>0</v>
      </c>
      <c r="P498" s="200">
        <f t="shared" si="99"/>
        <v>120</v>
      </c>
      <c r="Q498" s="204">
        <f t="shared" si="100"/>
        <v>120</v>
      </c>
      <c r="R498" s="196" t="str">
        <f t="shared" si="101"/>
        <v/>
      </c>
    </row>
    <row r="499" spans="2:18" s="197" customFormat="1" x14ac:dyDescent="0.3">
      <c r="B499" s="210" t="s">
        <v>162</v>
      </c>
      <c r="C499" s="195" t="s">
        <v>16</v>
      </c>
      <c r="D499" s="212" t="str">
        <f t="shared" si="96"/>
        <v>Talpiot Academic College</v>
      </c>
      <c r="E499" s="212" t="str">
        <f t="shared" si="97"/>
        <v>Israel</v>
      </c>
      <c r="F499" s="210" t="s">
        <v>1966</v>
      </c>
      <c r="G499" s="210" t="s">
        <v>1253</v>
      </c>
      <c r="H499" s="213" t="s">
        <v>192</v>
      </c>
      <c r="I499" s="210" t="s">
        <v>480</v>
      </c>
      <c r="J499" s="214" t="s">
        <v>1965</v>
      </c>
      <c r="K499" s="205">
        <v>43311</v>
      </c>
      <c r="L499" s="205">
        <v>43311</v>
      </c>
      <c r="M499" s="206">
        <v>1</v>
      </c>
      <c r="N499" s="207">
        <v>62</v>
      </c>
      <c r="O499" s="203">
        <f t="shared" si="98"/>
        <v>0</v>
      </c>
      <c r="P499" s="200">
        <f t="shared" si="99"/>
        <v>120</v>
      </c>
      <c r="Q499" s="204">
        <f t="shared" si="100"/>
        <v>120</v>
      </c>
      <c r="R499" s="196" t="str">
        <f t="shared" si="101"/>
        <v/>
      </c>
    </row>
    <row r="500" spans="2:18" s="197" customFormat="1" x14ac:dyDescent="0.3">
      <c r="B500" s="210" t="s">
        <v>161</v>
      </c>
      <c r="C500" s="195" t="s">
        <v>16</v>
      </c>
      <c r="D500" s="212" t="str">
        <f t="shared" si="96"/>
        <v>Talpiot Academic College</v>
      </c>
      <c r="E500" s="212" t="str">
        <f t="shared" si="97"/>
        <v>Israel</v>
      </c>
      <c r="F500" s="210" t="s">
        <v>1967</v>
      </c>
      <c r="G500" s="210" t="s">
        <v>1245</v>
      </c>
      <c r="H500" s="213" t="s">
        <v>192</v>
      </c>
      <c r="I500" s="210" t="s">
        <v>480</v>
      </c>
      <c r="J500" s="210" t="s">
        <v>1968</v>
      </c>
      <c r="K500" s="202">
        <v>43520</v>
      </c>
      <c r="L500" s="202">
        <v>43524</v>
      </c>
      <c r="M500" s="206">
        <v>5</v>
      </c>
      <c r="N500" s="207">
        <v>2536</v>
      </c>
      <c r="O500" s="203">
        <f t="shared" si="98"/>
        <v>360</v>
      </c>
      <c r="P500" s="200">
        <f t="shared" si="99"/>
        <v>600</v>
      </c>
      <c r="Q500" s="204">
        <f t="shared" si="100"/>
        <v>960</v>
      </c>
      <c r="R500" s="196" t="str">
        <f t="shared" si="101"/>
        <v/>
      </c>
    </row>
    <row r="501" spans="2:18" s="197" customFormat="1" x14ac:dyDescent="0.3">
      <c r="B501" s="210" t="s">
        <v>160</v>
      </c>
      <c r="C501" s="195" t="s">
        <v>16</v>
      </c>
      <c r="D501" s="212" t="str">
        <f t="shared" si="96"/>
        <v>Talpiot Academic College</v>
      </c>
      <c r="E501" s="212" t="str">
        <f t="shared" si="97"/>
        <v>Israel</v>
      </c>
      <c r="F501" s="210" t="s">
        <v>1969</v>
      </c>
      <c r="G501" s="210" t="s">
        <v>1253</v>
      </c>
      <c r="H501" s="213" t="s">
        <v>192</v>
      </c>
      <c r="I501" s="210" t="s">
        <v>480</v>
      </c>
      <c r="J501" s="210" t="s">
        <v>1968</v>
      </c>
      <c r="K501" s="202">
        <v>43516</v>
      </c>
      <c r="L501" s="202">
        <v>43524</v>
      </c>
      <c r="M501" s="206">
        <v>5</v>
      </c>
      <c r="N501" s="207">
        <v>2536</v>
      </c>
      <c r="O501" s="203">
        <f t="shared" si="98"/>
        <v>360</v>
      </c>
      <c r="P501" s="200">
        <f t="shared" si="99"/>
        <v>600</v>
      </c>
      <c r="Q501" s="204">
        <f t="shared" si="100"/>
        <v>960</v>
      </c>
      <c r="R501" s="196" t="str">
        <f t="shared" si="101"/>
        <v/>
      </c>
    </row>
    <row r="502" spans="2:18" s="197" customFormat="1" x14ac:dyDescent="0.3">
      <c r="B502" s="210" t="s">
        <v>160</v>
      </c>
      <c r="C502" s="195" t="s">
        <v>16</v>
      </c>
      <c r="D502" s="212" t="str">
        <f t="shared" si="96"/>
        <v>Talpiot Academic College</v>
      </c>
      <c r="E502" s="212" t="str">
        <f t="shared" si="97"/>
        <v>Israel</v>
      </c>
      <c r="F502" s="210" t="s">
        <v>1970</v>
      </c>
      <c r="G502" s="210" t="s">
        <v>1257</v>
      </c>
      <c r="H502" s="213" t="s">
        <v>192</v>
      </c>
      <c r="I502" s="210" t="s">
        <v>480</v>
      </c>
      <c r="J502" s="210" t="s">
        <v>1968</v>
      </c>
      <c r="K502" s="202">
        <v>43520</v>
      </c>
      <c r="L502" s="202">
        <v>43524</v>
      </c>
      <c r="M502" s="206">
        <v>5</v>
      </c>
      <c r="N502" s="207">
        <v>2536</v>
      </c>
      <c r="O502" s="203">
        <f t="shared" si="98"/>
        <v>360</v>
      </c>
      <c r="P502" s="200">
        <f t="shared" si="99"/>
        <v>600</v>
      </c>
      <c r="Q502" s="204">
        <f t="shared" si="100"/>
        <v>960</v>
      </c>
      <c r="R502" s="196" t="str">
        <f t="shared" si="101"/>
        <v/>
      </c>
    </row>
    <row r="503" spans="2:18" s="197" customFormat="1" x14ac:dyDescent="0.3">
      <c r="B503" s="210" t="s">
        <v>160</v>
      </c>
      <c r="C503" s="195" t="s">
        <v>16</v>
      </c>
      <c r="D503" s="212" t="str">
        <f t="shared" si="96"/>
        <v>Talpiot Academic College</v>
      </c>
      <c r="E503" s="212" t="str">
        <f t="shared" si="97"/>
        <v>Israel</v>
      </c>
      <c r="F503" s="210" t="s">
        <v>1971</v>
      </c>
      <c r="G503" s="210" t="s">
        <v>1958</v>
      </c>
      <c r="H503" s="213" t="s">
        <v>192</v>
      </c>
      <c r="I503" s="210" t="s">
        <v>480</v>
      </c>
      <c r="J503" s="210" t="s">
        <v>1968</v>
      </c>
      <c r="K503" s="202">
        <v>43521</v>
      </c>
      <c r="L503" s="202">
        <v>43524</v>
      </c>
      <c r="M503" s="206">
        <v>4</v>
      </c>
      <c r="N503" s="207">
        <v>2536</v>
      </c>
      <c r="O503" s="203">
        <f t="shared" si="98"/>
        <v>360</v>
      </c>
      <c r="P503" s="200">
        <f t="shared" si="99"/>
        <v>480</v>
      </c>
      <c r="Q503" s="204">
        <f t="shared" si="100"/>
        <v>840</v>
      </c>
      <c r="R503" s="196" t="str">
        <f t="shared" si="101"/>
        <v/>
      </c>
    </row>
    <row r="504" spans="2:18" s="197" customFormat="1" x14ac:dyDescent="0.3">
      <c r="B504" s="210" t="s">
        <v>160</v>
      </c>
      <c r="C504" s="195" t="s">
        <v>16</v>
      </c>
      <c r="D504" s="212" t="str">
        <f t="shared" si="96"/>
        <v>Talpiot Academic College</v>
      </c>
      <c r="E504" s="212" t="str">
        <f t="shared" si="97"/>
        <v>Israel</v>
      </c>
      <c r="F504" s="210" t="s">
        <v>1972</v>
      </c>
      <c r="G504" s="210" t="s">
        <v>1973</v>
      </c>
      <c r="H504" s="213" t="s">
        <v>192</v>
      </c>
      <c r="I504" s="210" t="s">
        <v>480</v>
      </c>
      <c r="J504" s="210" t="s">
        <v>1968</v>
      </c>
      <c r="K504" s="202">
        <v>43520</v>
      </c>
      <c r="L504" s="202">
        <v>43524</v>
      </c>
      <c r="M504" s="206">
        <v>5</v>
      </c>
      <c r="N504" s="207">
        <v>2536</v>
      </c>
      <c r="O504" s="203">
        <f t="shared" si="98"/>
        <v>360</v>
      </c>
      <c r="P504" s="200">
        <f t="shared" si="99"/>
        <v>600</v>
      </c>
      <c r="Q504" s="204">
        <f t="shared" si="100"/>
        <v>960</v>
      </c>
      <c r="R504" s="196" t="str">
        <f t="shared" si="101"/>
        <v/>
      </c>
    </row>
    <row r="505" spans="2:18" s="197" customFormat="1" x14ac:dyDescent="0.3">
      <c r="B505" s="210" t="s">
        <v>162</v>
      </c>
      <c r="C505" s="195" t="s">
        <v>16</v>
      </c>
      <c r="D505" s="212" t="str">
        <f t="shared" si="96"/>
        <v>Talpiot Academic College</v>
      </c>
      <c r="E505" s="212" t="str">
        <f t="shared" si="97"/>
        <v>Israel</v>
      </c>
      <c r="F505" s="210" t="s">
        <v>1974</v>
      </c>
      <c r="G505" s="210" t="s">
        <v>1245</v>
      </c>
      <c r="H505" s="213" t="s">
        <v>192</v>
      </c>
      <c r="I505" s="210" t="s">
        <v>480</v>
      </c>
      <c r="J505" s="210" t="s">
        <v>1279</v>
      </c>
      <c r="K505" s="202">
        <v>43418</v>
      </c>
      <c r="L505" s="202">
        <v>43419</v>
      </c>
      <c r="M505" s="206">
        <v>2</v>
      </c>
      <c r="N505" s="207">
        <v>87</v>
      </c>
      <c r="O505" s="203">
        <f t="shared" si="98"/>
        <v>0</v>
      </c>
      <c r="P505" s="200">
        <f t="shared" si="99"/>
        <v>240</v>
      </c>
      <c r="Q505" s="204">
        <f t="shared" si="100"/>
        <v>240</v>
      </c>
      <c r="R505" s="196" t="str">
        <f t="shared" si="101"/>
        <v/>
      </c>
    </row>
    <row r="506" spans="2:18" s="197" customFormat="1" x14ac:dyDescent="0.3">
      <c r="B506" s="210" t="s">
        <v>211</v>
      </c>
      <c r="C506" s="195" t="s">
        <v>16</v>
      </c>
      <c r="D506" s="212" t="str">
        <f t="shared" si="96"/>
        <v>Talpiot Academic College</v>
      </c>
      <c r="E506" s="212" t="str">
        <f t="shared" si="97"/>
        <v>Israel</v>
      </c>
      <c r="F506" s="210" t="s">
        <v>1975</v>
      </c>
      <c r="G506" s="210" t="s">
        <v>1253</v>
      </c>
      <c r="H506" s="213" t="s">
        <v>192</v>
      </c>
      <c r="I506" s="210" t="s">
        <v>480</v>
      </c>
      <c r="J506" s="210" t="s">
        <v>1279</v>
      </c>
      <c r="K506" s="202">
        <v>43416</v>
      </c>
      <c r="L506" s="202">
        <v>43419</v>
      </c>
      <c r="M506" s="206">
        <v>3</v>
      </c>
      <c r="N506" s="207">
        <v>87</v>
      </c>
      <c r="O506" s="203">
        <f t="shared" si="98"/>
        <v>0</v>
      </c>
      <c r="P506" s="200">
        <f t="shared" si="99"/>
        <v>360</v>
      </c>
      <c r="Q506" s="204">
        <f t="shared" si="100"/>
        <v>360</v>
      </c>
      <c r="R506" s="196" t="str">
        <f t="shared" si="101"/>
        <v/>
      </c>
    </row>
    <row r="507" spans="2:18" s="197" customFormat="1" x14ac:dyDescent="0.3">
      <c r="B507" s="210" t="s">
        <v>161</v>
      </c>
      <c r="C507" s="195" t="s">
        <v>16</v>
      </c>
      <c r="D507" s="212" t="str">
        <f t="shared" si="96"/>
        <v>Talpiot Academic College</v>
      </c>
      <c r="E507" s="212" t="str">
        <f t="shared" si="97"/>
        <v>Israel</v>
      </c>
      <c r="F507" s="210" t="s">
        <v>1976</v>
      </c>
      <c r="G507" s="210" t="s">
        <v>1257</v>
      </c>
      <c r="H507" s="213" t="s">
        <v>192</v>
      </c>
      <c r="I507" s="210" t="s">
        <v>480</v>
      </c>
      <c r="J507" s="210" t="s">
        <v>1279</v>
      </c>
      <c r="K507" s="202">
        <v>43419</v>
      </c>
      <c r="L507" s="202">
        <v>43419</v>
      </c>
      <c r="M507" s="206">
        <v>1</v>
      </c>
      <c r="N507" s="207">
        <v>87</v>
      </c>
      <c r="O507" s="203">
        <f t="shared" si="98"/>
        <v>0</v>
      </c>
      <c r="P507" s="200">
        <f t="shared" si="99"/>
        <v>120</v>
      </c>
      <c r="Q507" s="204">
        <f t="shared" si="100"/>
        <v>120</v>
      </c>
      <c r="R507" s="196" t="str">
        <f t="shared" si="101"/>
        <v/>
      </c>
    </row>
    <row r="508" spans="2:18" s="197" customFormat="1" x14ac:dyDescent="0.3">
      <c r="B508" s="210" t="s">
        <v>161</v>
      </c>
      <c r="C508" s="195" t="s">
        <v>16</v>
      </c>
      <c r="D508" s="212" t="str">
        <f t="shared" si="96"/>
        <v>Talpiot Academic College</v>
      </c>
      <c r="E508" s="212" t="str">
        <f t="shared" si="97"/>
        <v>Israel</v>
      </c>
      <c r="F508" s="210" t="s">
        <v>1977</v>
      </c>
      <c r="G508" s="210" t="s">
        <v>1958</v>
      </c>
      <c r="H508" s="213" t="s">
        <v>192</v>
      </c>
      <c r="I508" s="210" t="s">
        <v>480</v>
      </c>
      <c r="J508" s="210" t="s">
        <v>1279</v>
      </c>
      <c r="K508" s="202">
        <v>43419</v>
      </c>
      <c r="L508" s="202">
        <v>43419</v>
      </c>
      <c r="M508" s="206">
        <v>1</v>
      </c>
      <c r="N508" s="207">
        <v>87</v>
      </c>
      <c r="O508" s="203">
        <f t="shared" si="98"/>
        <v>0</v>
      </c>
      <c r="P508" s="200">
        <f t="shared" si="99"/>
        <v>120</v>
      </c>
      <c r="Q508" s="204">
        <f t="shared" si="100"/>
        <v>120</v>
      </c>
      <c r="R508" s="196" t="str">
        <f t="shared" si="101"/>
        <v/>
      </c>
    </row>
    <row r="509" spans="2:18" s="197" customFormat="1" x14ac:dyDescent="0.3">
      <c r="B509" s="210" t="s">
        <v>210</v>
      </c>
      <c r="C509" s="195" t="s">
        <v>16</v>
      </c>
      <c r="D509" s="212" t="str">
        <f t="shared" si="96"/>
        <v>Talpiot Academic College</v>
      </c>
      <c r="E509" s="212" t="str">
        <f t="shared" si="97"/>
        <v>Israel</v>
      </c>
      <c r="F509" s="210" t="s">
        <v>1978</v>
      </c>
      <c r="G509" s="210" t="s">
        <v>1253</v>
      </c>
      <c r="H509" s="213" t="s">
        <v>192</v>
      </c>
      <c r="I509" s="210" t="s">
        <v>480</v>
      </c>
      <c r="J509" s="210" t="s">
        <v>809</v>
      </c>
      <c r="K509" s="202">
        <v>43440</v>
      </c>
      <c r="L509" s="202">
        <v>43440</v>
      </c>
      <c r="M509" s="206">
        <v>1</v>
      </c>
      <c r="N509" s="207">
        <v>25</v>
      </c>
      <c r="O509" s="203">
        <f t="shared" si="98"/>
        <v>0</v>
      </c>
      <c r="P509" s="200">
        <f t="shared" si="99"/>
        <v>120</v>
      </c>
      <c r="Q509" s="204">
        <f t="shared" si="100"/>
        <v>120</v>
      </c>
      <c r="R509" s="196" t="str">
        <f t="shared" si="101"/>
        <v/>
      </c>
    </row>
    <row r="510" spans="2:18" s="197" customFormat="1" x14ac:dyDescent="0.3">
      <c r="B510" s="210" t="s">
        <v>210</v>
      </c>
      <c r="C510" s="195" t="s">
        <v>16</v>
      </c>
      <c r="D510" s="212" t="str">
        <f t="shared" si="96"/>
        <v>Talpiot Academic College</v>
      </c>
      <c r="E510" s="212" t="str">
        <f t="shared" si="97"/>
        <v>Israel</v>
      </c>
      <c r="F510" s="210" t="s">
        <v>1979</v>
      </c>
      <c r="G510" s="210" t="s">
        <v>1253</v>
      </c>
      <c r="H510" s="213" t="s">
        <v>192</v>
      </c>
      <c r="I510" s="210" t="s">
        <v>480</v>
      </c>
      <c r="J510" s="210" t="s">
        <v>802</v>
      </c>
      <c r="K510" s="202">
        <v>43461</v>
      </c>
      <c r="L510" s="202">
        <v>43461</v>
      </c>
      <c r="M510" s="206">
        <v>1</v>
      </c>
      <c r="N510" s="207">
        <v>14</v>
      </c>
      <c r="O510" s="203">
        <f t="shared" si="98"/>
        <v>0</v>
      </c>
      <c r="P510" s="200">
        <f t="shared" si="99"/>
        <v>120</v>
      </c>
      <c r="Q510" s="204">
        <f t="shared" si="100"/>
        <v>120</v>
      </c>
      <c r="R510" s="196" t="str">
        <f t="shared" si="101"/>
        <v/>
      </c>
    </row>
    <row r="511" spans="2:18" s="197" customFormat="1" x14ac:dyDescent="0.3">
      <c r="B511" s="210" t="s">
        <v>210</v>
      </c>
      <c r="C511" s="195" t="s">
        <v>16</v>
      </c>
      <c r="D511" s="212" t="str">
        <f t="shared" si="96"/>
        <v>Talpiot Academic College</v>
      </c>
      <c r="E511" s="212" t="str">
        <f t="shared" si="97"/>
        <v>Israel</v>
      </c>
      <c r="F511" s="210" t="s">
        <v>1980</v>
      </c>
      <c r="G511" s="210" t="s">
        <v>1257</v>
      </c>
      <c r="H511" s="213" t="s">
        <v>192</v>
      </c>
      <c r="I511" s="210" t="s">
        <v>480</v>
      </c>
      <c r="J511" s="210" t="s">
        <v>802</v>
      </c>
      <c r="K511" s="202">
        <v>43461</v>
      </c>
      <c r="L511" s="202">
        <v>43461</v>
      </c>
      <c r="M511" s="206">
        <v>1</v>
      </c>
      <c r="N511" s="207">
        <v>14</v>
      </c>
      <c r="O511" s="203">
        <f t="shared" si="98"/>
        <v>0</v>
      </c>
      <c r="P511" s="200">
        <f t="shared" si="99"/>
        <v>120</v>
      </c>
      <c r="Q511" s="204">
        <f t="shared" si="100"/>
        <v>120</v>
      </c>
      <c r="R511" s="196" t="str">
        <f t="shared" si="101"/>
        <v/>
      </c>
    </row>
    <row r="512" spans="2:18" s="197" customFormat="1" x14ac:dyDescent="0.3">
      <c r="B512" s="210" t="s">
        <v>210</v>
      </c>
      <c r="C512" s="195" t="s">
        <v>16</v>
      </c>
      <c r="D512" s="212" t="str">
        <f t="shared" si="96"/>
        <v>Talpiot Academic College</v>
      </c>
      <c r="E512" s="212" t="str">
        <f t="shared" si="97"/>
        <v>Israel</v>
      </c>
      <c r="F512" s="210" t="s">
        <v>1981</v>
      </c>
      <c r="G512" s="210" t="s">
        <v>1253</v>
      </c>
      <c r="H512" s="213" t="s">
        <v>192</v>
      </c>
      <c r="I512" s="210" t="s">
        <v>480</v>
      </c>
      <c r="J512" s="210" t="s">
        <v>802</v>
      </c>
      <c r="K512" s="202">
        <v>43468</v>
      </c>
      <c r="L512" s="202">
        <v>43468</v>
      </c>
      <c r="M512" s="206">
        <v>1</v>
      </c>
      <c r="N512" s="207">
        <v>14</v>
      </c>
      <c r="O512" s="203">
        <f t="shared" si="98"/>
        <v>0</v>
      </c>
      <c r="P512" s="200">
        <f t="shared" si="99"/>
        <v>120</v>
      </c>
      <c r="Q512" s="204">
        <f t="shared" si="100"/>
        <v>120</v>
      </c>
      <c r="R512" s="196" t="str">
        <f t="shared" si="101"/>
        <v/>
      </c>
    </row>
    <row r="513" spans="2:18" s="197" customFormat="1" x14ac:dyDescent="0.3">
      <c r="B513" s="210" t="s">
        <v>210</v>
      </c>
      <c r="C513" s="195" t="s">
        <v>16</v>
      </c>
      <c r="D513" s="212" t="str">
        <f t="shared" si="96"/>
        <v>Talpiot Academic College</v>
      </c>
      <c r="E513" s="212" t="str">
        <f t="shared" si="97"/>
        <v>Israel</v>
      </c>
      <c r="F513" s="210" t="s">
        <v>1982</v>
      </c>
      <c r="G513" s="210" t="s">
        <v>1253</v>
      </c>
      <c r="H513" s="213" t="s">
        <v>192</v>
      </c>
      <c r="I513" s="210" t="s">
        <v>480</v>
      </c>
      <c r="J513" s="214" t="s">
        <v>1983</v>
      </c>
      <c r="K513" s="205">
        <v>43535</v>
      </c>
      <c r="L513" s="205">
        <v>43535</v>
      </c>
      <c r="M513" s="206">
        <v>1</v>
      </c>
      <c r="N513" s="207">
        <v>14</v>
      </c>
      <c r="O513" s="203">
        <f t="shared" si="98"/>
        <v>0</v>
      </c>
      <c r="P513" s="200">
        <f t="shared" si="99"/>
        <v>120</v>
      </c>
      <c r="Q513" s="204">
        <f t="shared" si="100"/>
        <v>120</v>
      </c>
      <c r="R513" s="196" t="str">
        <f t="shared" si="101"/>
        <v/>
      </c>
    </row>
    <row r="514" spans="2:18" s="197" customFormat="1" x14ac:dyDescent="0.3">
      <c r="B514" s="210" t="s">
        <v>210</v>
      </c>
      <c r="C514" s="195" t="s">
        <v>16</v>
      </c>
      <c r="D514" s="212" t="str">
        <f t="shared" si="96"/>
        <v>Talpiot Academic College</v>
      </c>
      <c r="E514" s="212" t="str">
        <f t="shared" si="97"/>
        <v>Israel</v>
      </c>
      <c r="F514" s="210" t="s">
        <v>1984</v>
      </c>
      <c r="G514" s="210" t="s">
        <v>1257</v>
      </c>
      <c r="H514" s="213" t="s">
        <v>192</v>
      </c>
      <c r="I514" s="210" t="s">
        <v>480</v>
      </c>
      <c r="J514" s="214" t="s">
        <v>1983</v>
      </c>
      <c r="K514" s="205">
        <v>43535</v>
      </c>
      <c r="L514" s="205">
        <v>43535</v>
      </c>
      <c r="M514" s="206">
        <v>1</v>
      </c>
      <c r="N514" s="207">
        <v>14</v>
      </c>
      <c r="O514" s="203">
        <f t="shared" si="98"/>
        <v>0</v>
      </c>
      <c r="P514" s="200">
        <f t="shared" si="99"/>
        <v>120</v>
      </c>
      <c r="Q514" s="204">
        <f t="shared" si="100"/>
        <v>120</v>
      </c>
      <c r="R514" s="196" t="str">
        <f t="shared" si="101"/>
        <v/>
      </c>
    </row>
    <row r="515" spans="2:18" s="197" customFormat="1" x14ac:dyDescent="0.3">
      <c r="B515" s="210" t="s">
        <v>162</v>
      </c>
      <c r="C515" s="195" t="s">
        <v>1960</v>
      </c>
      <c r="D515" s="212" t="str">
        <f t="shared" si="96"/>
        <v>Talpiot Academic College</v>
      </c>
      <c r="E515" s="212" t="str">
        <f t="shared" si="97"/>
        <v>Israel</v>
      </c>
      <c r="F515" s="210" t="s">
        <v>1985</v>
      </c>
      <c r="G515" s="210" t="s">
        <v>1245</v>
      </c>
      <c r="H515" s="213" t="s">
        <v>192</v>
      </c>
      <c r="I515" s="210" t="s">
        <v>480</v>
      </c>
      <c r="J515" s="214" t="s">
        <v>1279</v>
      </c>
      <c r="K515" s="205">
        <v>43566</v>
      </c>
      <c r="L515" s="205">
        <v>43566</v>
      </c>
      <c r="M515" s="206">
        <v>1</v>
      </c>
      <c r="N515" s="207">
        <v>87</v>
      </c>
      <c r="O515" s="203">
        <f t="shared" si="98"/>
        <v>0</v>
      </c>
      <c r="P515" s="200">
        <f t="shared" si="99"/>
        <v>120</v>
      </c>
      <c r="Q515" s="204">
        <f t="shared" si="100"/>
        <v>120</v>
      </c>
      <c r="R515" s="196" t="str">
        <f t="shared" si="101"/>
        <v/>
      </c>
    </row>
    <row r="516" spans="2:18" s="197" customFormat="1" x14ac:dyDescent="0.3">
      <c r="B516" s="210" t="s">
        <v>160</v>
      </c>
      <c r="C516" s="195" t="s">
        <v>1960</v>
      </c>
      <c r="D516" s="212" t="str">
        <f t="shared" si="96"/>
        <v>Talpiot Academic College</v>
      </c>
      <c r="E516" s="212" t="str">
        <f t="shared" si="97"/>
        <v>Israel</v>
      </c>
      <c r="F516" s="210" t="s">
        <v>1986</v>
      </c>
      <c r="G516" s="210" t="s">
        <v>1253</v>
      </c>
      <c r="H516" s="213" t="s">
        <v>192</v>
      </c>
      <c r="I516" s="210" t="s">
        <v>480</v>
      </c>
      <c r="J516" s="214" t="s">
        <v>1279</v>
      </c>
      <c r="K516" s="205">
        <v>43566</v>
      </c>
      <c r="L516" s="205">
        <v>43566</v>
      </c>
      <c r="M516" s="206">
        <v>1</v>
      </c>
      <c r="N516" s="207">
        <v>87</v>
      </c>
      <c r="O516" s="203">
        <f t="shared" si="98"/>
        <v>0</v>
      </c>
      <c r="P516" s="200">
        <f t="shared" si="99"/>
        <v>120</v>
      </c>
      <c r="Q516" s="204">
        <f t="shared" si="100"/>
        <v>120</v>
      </c>
      <c r="R516" s="196" t="str">
        <f t="shared" si="101"/>
        <v/>
      </c>
    </row>
    <row r="517" spans="2:18" s="197" customFormat="1" x14ac:dyDescent="0.3">
      <c r="B517" s="210" t="s">
        <v>160</v>
      </c>
      <c r="C517" s="195" t="s">
        <v>1960</v>
      </c>
      <c r="D517" s="212" t="str">
        <f t="shared" si="96"/>
        <v>Talpiot Academic College</v>
      </c>
      <c r="E517" s="212" t="str">
        <f t="shared" si="97"/>
        <v>Israel</v>
      </c>
      <c r="F517" s="210" t="s">
        <v>1987</v>
      </c>
      <c r="G517" s="210" t="s">
        <v>1257</v>
      </c>
      <c r="H517" s="213" t="s">
        <v>192</v>
      </c>
      <c r="I517" s="210" t="s">
        <v>480</v>
      </c>
      <c r="J517" s="214" t="s">
        <v>1279</v>
      </c>
      <c r="K517" s="205">
        <v>43566</v>
      </c>
      <c r="L517" s="205">
        <v>43566</v>
      </c>
      <c r="M517" s="206">
        <v>1</v>
      </c>
      <c r="N517" s="207">
        <v>87</v>
      </c>
      <c r="O517" s="203">
        <f t="shared" si="98"/>
        <v>0</v>
      </c>
      <c r="P517" s="200">
        <f t="shared" si="99"/>
        <v>120</v>
      </c>
      <c r="Q517" s="204">
        <f t="shared" si="100"/>
        <v>120</v>
      </c>
      <c r="R517" s="196" t="str">
        <f t="shared" si="101"/>
        <v/>
      </c>
    </row>
    <row r="518" spans="2:18" s="197" customFormat="1" x14ac:dyDescent="0.3">
      <c r="B518" s="210" t="s">
        <v>210</v>
      </c>
      <c r="C518" s="195" t="s">
        <v>1960</v>
      </c>
      <c r="D518" s="212" t="str">
        <f t="shared" si="96"/>
        <v>Talpiot Academic College</v>
      </c>
      <c r="E518" s="212" t="str">
        <f t="shared" si="97"/>
        <v>Israel</v>
      </c>
      <c r="F518" s="210" t="s">
        <v>1988</v>
      </c>
      <c r="G518" s="210" t="s">
        <v>1958</v>
      </c>
      <c r="H518" s="213" t="s">
        <v>192</v>
      </c>
      <c r="I518" s="210" t="s">
        <v>480</v>
      </c>
      <c r="J518" s="214" t="s">
        <v>1279</v>
      </c>
      <c r="K518" s="205">
        <v>43566</v>
      </c>
      <c r="L518" s="205">
        <v>43566</v>
      </c>
      <c r="M518" s="206">
        <v>1</v>
      </c>
      <c r="N518" s="207">
        <v>87</v>
      </c>
      <c r="O518" s="203">
        <f t="shared" si="98"/>
        <v>0</v>
      </c>
      <c r="P518" s="200">
        <f t="shared" si="99"/>
        <v>120</v>
      </c>
      <c r="Q518" s="204">
        <f t="shared" si="100"/>
        <v>120</v>
      </c>
      <c r="R518" s="196" t="str">
        <f t="shared" si="101"/>
        <v/>
      </c>
    </row>
    <row r="519" spans="2:18" s="197" customFormat="1" x14ac:dyDescent="0.3">
      <c r="B519" s="210" t="s">
        <v>161</v>
      </c>
      <c r="C519" s="195" t="s">
        <v>16</v>
      </c>
      <c r="D519" s="212" t="str">
        <f t="shared" si="96"/>
        <v>Talpiot Academic College</v>
      </c>
      <c r="E519" s="212" t="str">
        <f t="shared" si="97"/>
        <v>Israel</v>
      </c>
      <c r="F519" s="210" t="s">
        <v>1989</v>
      </c>
      <c r="G519" s="210" t="s">
        <v>1253</v>
      </c>
      <c r="H519" s="213" t="s">
        <v>192</v>
      </c>
      <c r="I519" s="210" t="s">
        <v>480</v>
      </c>
      <c r="J519" s="214" t="s">
        <v>1990</v>
      </c>
      <c r="K519" s="205">
        <v>43629</v>
      </c>
      <c r="L519" s="205">
        <v>43629</v>
      </c>
      <c r="M519" s="206">
        <v>1</v>
      </c>
      <c r="N519" s="207">
        <v>85</v>
      </c>
      <c r="O519" s="203">
        <f t="shared" si="98"/>
        <v>0</v>
      </c>
      <c r="P519" s="200">
        <f t="shared" si="99"/>
        <v>120</v>
      </c>
      <c r="Q519" s="204">
        <f t="shared" si="100"/>
        <v>120</v>
      </c>
      <c r="R519" s="196" t="str">
        <f t="shared" si="101"/>
        <v/>
      </c>
    </row>
    <row r="520" spans="2:18" s="197" customFormat="1" x14ac:dyDescent="0.3">
      <c r="B520" s="210" t="s">
        <v>162</v>
      </c>
      <c r="C520" s="195" t="s">
        <v>16</v>
      </c>
      <c r="D520" s="212" t="str">
        <f t="shared" si="96"/>
        <v>Talpiot Academic College</v>
      </c>
      <c r="E520" s="212" t="str">
        <f t="shared" si="97"/>
        <v>Israel</v>
      </c>
      <c r="F520" s="210" t="s">
        <v>1991</v>
      </c>
      <c r="G520" s="210" t="s">
        <v>1245</v>
      </c>
      <c r="H520" s="213" t="s">
        <v>192</v>
      </c>
      <c r="I520" s="210" t="s">
        <v>480</v>
      </c>
      <c r="J520" s="214" t="s">
        <v>802</v>
      </c>
      <c r="K520" s="205">
        <v>43640</v>
      </c>
      <c r="L520" s="205">
        <v>43642</v>
      </c>
      <c r="M520" s="206">
        <v>3</v>
      </c>
      <c r="N520" s="207">
        <v>7</v>
      </c>
      <c r="O520" s="203">
        <f t="shared" si="98"/>
        <v>0</v>
      </c>
      <c r="P520" s="200">
        <f t="shared" si="99"/>
        <v>360</v>
      </c>
      <c r="Q520" s="204">
        <f t="shared" si="100"/>
        <v>360</v>
      </c>
      <c r="R520" s="196" t="str">
        <f t="shared" si="101"/>
        <v/>
      </c>
    </row>
    <row r="521" spans="2:18" s="197" customFormat="1" x14ac:dyDescent="0.3">
      <c r="B521" s="210" t="s">
        <v>210</v>
      </c>
      <c r="C521" s="195" t="s">
        <v>16</v>
      </c>
      <c r="D521" s="212" t="str">
        <f t="shared" si="96"/>
        <v>Talpiot Academic College</v>
      </c>
      <c r="E521" s="212" t="str">
        <f t="shared" si="97"/>
        <v>Israel</v>
      </c>
      <c r="F521" s="210" t="s">
        <v>1992</v>
      </c>
      <c r="G521" s="210" t="s">
        <v>1253</v>
      </c>
      <c r="H521" s="213" t="s">
        <v>192</v>
      </c>
      <c r="I521" s="210" t="s">
        <v>480</v>
      </c>
      <c r="J521" s="214" t="s">
        <v>802</v>
      </c>
      <c r="K521" s="205">
        <v>43640</v>
      </c>
      <c r="L521" s="205">
        <v>43642</v>
      </c>
      <c r="M521" s="206">
        <v>3</v>
      </c>
      <c r="N521" s="207">
        <v>7</v>
      </c>
      <c r="O521" s="203">
        <f t="shared" si="98"/>
        <v>0</v>
      </c>
      <c r="P521" s="200">
        <f t="shared" si="99"/>
        <v>360</v>
      </c>
      <c r="Q521" s="204">
        <f t="shared" si="100"/>
        <v>360</v>
      </c>
      <c r="R521" s="196" t="str">
        <f t="shared" si="101"/>
        <v/>
      </c>
    </row>
    <row r="522" spans="2:18" s="197" customFormat="1" x14ac:dyDescent="0.3">
      <c r="B522" s="210" t="s">
        <v>210</v>
      </c>
      <c r="C522" s="195" t="s">
        <v>16</v>
      </c>
      <c r="D522" s="212" t="str">
        <f t="shared" si="96"/>
        <v>Talpiot Academic College</v>
      </c>
      <c r="E522" s="212" t="str">
        <f t="shared" si="97"/>
        <v>Israel</v>
      </c>
      <c r="F522" s="210" t="s">
        <v>1993</v>
      </c>
      <c r="G522" s="210" t="s">
        <v>1257</v>
      </c>
      <c r="H522" s="213" t="s">
        <v>192</v>
      </c>
      <c r="I522" s="210" t="s">
        <v>480</v>
      </c>
      <c r="J522" s="214" t="s">
        <v>802</v>
      </c>
      <c r="K522" s="205">
        <v>43640</v>
      </c>
      <c r="L522" s="205">
        <v>43642</v>
      </c>
      <c r="M522" s="206">
        <v>3</v>
      </c>
      <c r="N522" s="207">
        <v>7</v>
      </c>
      <c r="O522" s="203">
        <f t="shared" si="98"/>
        <v>0</v>
      </c>
      <c r="P522" s="200">
        <f t="shared" si="99"/>
        <v>360</v>
      </c>
      <c r="Q522" s="204">
        <f t="shared" si="100"/>
        <v>360</v>
      </c>
      <c r="R522" s="196" t="str">
        <f t="shared" si="101"/>
        <v/>
      </c>
    </row>
    <row r="523" spans="2:18" s="197" customFormat="1" x14ac:dyDescent="0.3">
      <c r="B523" s="210" t="s">
        <v>210</v>
      </c>
      <c r="C523" s="195" t="s">
        <v>16</v>
      </c>
      <c r="D523" s="212" t="str">
        <f t="shared" si="96"/>
        <v>Talpiot Academic College</v>
      </c>
      <c r="E523" s="212" t="str">
        <f t="shared" si="97"/>
        <v>Israel</v>
      </c>
      <c r="F523" s="210" t="s">
        <v>1994</v>
      </c>
      <c r="G523" s="210" t="s">
        <v>1958</v>
      </c>
      <c r="H523" s="213" t="s">
        <v>192</v>
      </c>
      <c r="I523" s="210" t="s">
        <v>480</v>
      </c>
      <c r="J523" s="214" t="s">
        <v>802</v>
      </c>
      <c r="K523" s="205">
        <v>43640</v>
      </c>
      <c r="L523" s="205">
        <v>43642</v>
      </c>
      <c r="M523" s="206">
        <v>3</v>
      </c>
      <c r="N523" s="207">
        <v>7</v>
      </c>
      <c r="O523" s="203">
        <f t="shared" si="98"/>
        <v>0</v>
      </c>
      <c r="P523" s="200">
        <f t="shared" si="99"/>
        <v>360</v>
      </c>
      <c r="Q523" s="204">
        <f t="shared" si="100"/>
        <v>360</v>
      </c>
      <c r="R523" s="196" t="str">
        <f t="shared" si="101"/>
        <v/>
      </c>
    </row>
    <row r="524" spans="2:18" s="197" customFormat="1" x14ac:dyDescent="0.3">
      <c r="B524" s="210" t="s">
        <v>210</v>
      </c>
      <c r="C524" s="195" t="s">
        <v>16</v>
      </c>
      <c r="D524" s="212" t="str">
        <f t="shared" si="96"/>
        <v>Talpiot Academic College</v>
      </c>
      <c r="E524" s="212" t="str">
        <f t="shared" si="97"/>
        <v>Israel</v>
      </c>
      <c r="F524" s="210" t="s">
        <v>1995</v>
      </c>
      <c r="G524" s="210" t="s">
        <v>1285</v>
      </c>
      <c r="H524" s="213" t="s">
        <v>192</v>
      </c>
      <c r="I524" s="210" t="s">
        <v>480</v>
      </c>
      <c r="J524" s="214" t="s">
        <v>802</v>
      </c>
      <c r="K524" s="205">
        <v>43640</v>
      </c>
      <c r="L524" s="205">
        <v>43642</v>
      </c>
      <c r="M524" s="206">
        <v>3</v>
      </c>
      <c r="N524" s="207">
        <v>7</v>
      </c>
      <c r="O524" s="203">
        <f t="shared" si="98"/>
        <v>0</v>
      </c>
      <c r="P524" s="200">
        <f t="shared" si="99"/>
        <v>360</v>
      </c>
      <c r="Q524" s="204">
        <f t="shared" si="100"/>
        <v>360</v>
      </c>
      <c r="R524" s="196" t="str">
        <f t="shared" si="101"/>
        <v/>
      </c>
    </row>
    <row r="525" spans="2:18" s="197" customFormat="1" x14ac:dyDescent="0.3">
      <c r="B525" s="210" t="s">
        <v>210</v>
      </c>
      <c r="C525" s="195" t="s">
        <v>16</v>
      </c>
      <c r="D525" s="212" t="str">
        <f t="shared" si="96"/>
        <v>Talpiot Academic College</v>
      </c>
      <c r="E525" s="212" t="str">
        <f t="shared" si="97"/>
        <v>Israel</v>
      </c>
      <c r="F525" s="210" t="s">
        <v>1996</v>
      </c>
      <c r="G525" s="210" t="s">
        <v>1997</v>
      </c>
      <c r="H525" s="213" t="s">
        <v>192</v>
      </c>
      <c r="I525" s="210" t="s">
        <v>480</v>
      </c>
      <c r="J525" s="214" t="s">
        <v>802</v>
      </c>
      <c r="K525" s="205">
        <v>43640</v>
      </c>
      <c r="L525" s="205">
        <v>43642</v>
      </c>
      <c r="M525" s="206">
        <v>3</v>
      </c>
      <c r="N525" s="207">
        <v>7</v>
      </c>
      <c r="O525" s="203">
        <f t="shared" si="98"/>
        <v>0</v>
      </c>
      <c r="P525" s="200">
        <f t="shared" si="99"/>
        <v>360</v>
      </c>
      <c r="Q525" s="204">
        <f t="shared" si="100"/>
        <v>360</v>
      </c>
      <c r="R525" s="196" t="str">
        <f t="shared" si="101"/>
        <v/>
      </c>
    </row>
    <row r="526" spans="2:18" s="197" customFormat="1" x14ac:dyDescent="0.3">
      <c r="B526" s="210" t="s">
        <v>210</v>
      </c>
      <c r="C526" s="195" t="s">
        <v>16</v>
      </c>
      <c r="D526" s="212" t="str">
        <f t="shared" si="96"/>
        <v>Talpiot Academic College</v>
      </c>
      <c r="E526" s="212" t="str">
        <f t="shared" si="97"/>
        <v>Israel</v>
      </c>
      <c r="F526" s="210" t="s">
        <v>1998</v>
      </c>
      <c r="G526" s="210" t="s">
        <v>1999</v>
      </c>
      <c r="H526" s="213" t="s">
        <v>192</v>
      </c>
      <c r="I526" s="210" t="s">
        <v>480</v>
      </c>
      <c r="J526" s="214" t="s">
        <v>802</v>
      </c>
      <c r="K526" s="205">
        <v>43640</v>
      </c>
      <c r="L526" s="205">
        <v>43642</v>
      </c>
      <c r="M526" s="206">
        <v>3</v>
      </c>
      <c r="N526" s="207">
        <v>7</v>
      </c>
      <c r="O526" s="203">
        <f t="shared" si="98"/>
        <v>0</v>
      </c>
      <c r="P526" s="200">
        <f t="shared" si="99"/>
        <v>360</v>
      </c>
      <c r="Q526" s="204">
        <f t="shared" si="100"/>
        <v>360</v>
      </c>
      <c r="R526" s="196" t="str">
        <f t="shared" si="101"/>
        <v/>
      </c>
    </row>
    <row r="527" spans="2:18" s="197" customFormat="1" x14ac:dyDescent="0.3">
      <c r="B527" s="210" t="s">
        <v>210</v>
      </c>
      <c r="C527" s="195" t="s">
        <v>16</v>
      </c>
      <c r="D527" s="212" t="str">
        <f t="shared" si="96"/>
        <v>Talpiot Academic College</v>
      </c>
      <c r="E527" s="212" t="str">
        <f t="shared" si="97"/>
        <v>Israel</v>
      </c>
      <c r="F527" s="210" t="s">
        <v>2000</v>
      </c>
      <c r="G527" s="210" t="s">
        <v>2001</v>
      </c>
      <c r="H527" s="213" t="s">
        <v>192</v>
      </c>
      <c r="I527" s="210" t="s">
        <v>480</v>
      </c>
      <c r="J527" s="214" t="s">
        <v>802</v>
      </c>
      <c r="K527" s="205">
        <v>43640</v>
      </c>
      <c r="L527" s="205">
        <v>43642</v>
      </c>
      <c r="M527" s="206">
        <v>3</v>
      </c>
      <c r="N527" s="207">
        <v>7</v>
      </c>
      <c r="O527" s="203">
        <f t="shared" si="98"/>
        <v>0</v>
      </c>
      <c r="P527" s="200">
        <f t="shared" si="99"/>
        <v>360</v>
      </c>
      <c r="Q527" s="204">
        <f t="shared" si="100"/>
        <v>360</v>
      </c>
      <c r="R527" s="196" t="str">
        <f t="shared" si="101"/>
        <v/>
      </c>
    </row>
    <row r="528" spans="2:18" s="197" customFormat="1" x14ac:dyDescent="0.3">
      <c r="B528" s="210" t="s">
        <v>210</v>
      </c>
      <c r="C528" s="195" t="s">
        <v>16</v>
      </c>
      <c r="D528" s="212" t="str">
        <f t="shared" si="96"/>
        <v>Talpiot Academic College</v>
      </c>
      <c r="E528" s="212" t="str">
        <f t="shared" si="97"/>
        <v>Israel</v>
      </c>
      <c r="F528" s="210" t="s">
        <v>2002</v>
      </c>
      <c r="G528" s="210" t="s">
        <v>2003</v>
      </c>
      <c r="H528" s="213" t="s">
        <v>192</v>
      </c>
      <c r="I528" s="210" t="s">
        <v>480</v>
      </c>
      <c r="J528" s="214" t="s">
        <v>802</v>
      </c>
      <c r="K528" s="205">
        <v>43640</v>
      </c>
      <c r="L528" s="205">
        <v>43642</v>
      </c>
      <c r="M528" s="206">
        <v>3</v>
      </c>
      <c r="N528" s="207">
        <v>7</v>
      </c>
      <c r="O528" s="203">
        <f t="shared" si="98"/>
        <v>0</v>
      </c>
      <c r="P528" s="200">
        <f t="shared" si="99"/>
        <v>360</v>
      </c>
      <c r="Q528" s="204">
        <f t="shared" si="100"/>
        <v>360</v>
      </c>
      <c r="R528" s="196" t="str">
        <f t="shared" si="101"/>
        <v/>
      </c>
    </row>
    <row r="529" spans="2:18" s="197" customFormat="1" x14ac:dyDescent="0.3">
      <c r="B529" s="210" t="s">
        <v>210</v>
      </c>
      <c r="C529" s="195" t="s">
        <v>16</v>
      </c>
      <c r="D529" s="212" t="str">
        <f t="shared" si="96"/>
        <v>Talpiot Academic College</v>
      </c>
      <c r="E529" s="212" t="str">
        <f t="shared" si="97"/>
        <v>Israel</v>
      </c>
      <c r="F529" s="210" t="s">
        <v>2004</v>
      </c>
      <c r="G529" s="210" t="s">
        <v>2005</v>
      </c>
      <c r="H529" s="213" t="s">
        <v>192</v>
      </c>
      <c r="I529" s="210" t="s">
        <v>480</v>
      </c>
      <c r="J529" s="214" t="s">
        <v>802</v>
      </c>
      <c r="K529" s="205">
        <v>43640</v>
      </c>
      <c r="L529" s="205">
        <v>43642</v>
      </c>
      <c r="M529" s="206">
        <v>3</v>
      </c>
      <c r="N529" s="207">
        <v>7</v>
      </c>
      <c r="O529" s="203">
        <f t="shared" si="98"/>
        <v>0</v>
      </c>
      <c r="P529" s="200">
        <f t="shared" si="99"/>
        <v>360</v>
      </c>
      <c r="Q529" s="204">
        <f t="shared" si="100"/>
        <v>360</v>
      </c>
      <c r="R529" s="196" t="str">
        <f t="shared" si="101"/>
        <v/>
      </c>
    </row>
    <row r="530" spans="2:18" s="197" customFormat="1" x14ac:dyDescent="0.3">
      <c r="B530" s="210" t="s">
        <v>210</v>
      </c>
      <c r="C530" s="195" t="s">
        <v>16</v>
      </c>
      <c r="D530" s="212" t="str">
        <f t="shared" si="96"/>
        <v>Talpiot Academic College</v>
      </c>
      <c r="E530" s="212" t="str">
        <f t="shared" si="97"/>
        <v>Israel</v>
      </c>
      <c r="F530" s="210" t="s">
        <v>2006</v>
      </c>
      <c r="G530" s="210" t="s">
        <v>2007</v>
      </c>
      <c r="H530" s="213" t="s">
        <v>192</v>
      </c>
      <c r="I530" s="210" t="s">
        <v>480</v>
      </c>
      <c r="J530" s="214" t="s">
        <v>802</v>
      </c>
      <c r="K530" s="205">
        <v>43640</v>
      </c>
      <c r="L530" s="205">
        <v>43642</v>
      </c>
      <c r="M530" s="206">
        <v>3</v>
      </c>
      <c r="N530" s="207">
        <v>7</v>
      </c>
      <c r="O530" s="203">
        <f t="shared" si="98"/>
        <v>0</v>
      </c>
      <c r="P530" s="200">
        <f t="shared" si="99"/>
        <v>360</v>
      </c>
      <c r="Q530" s="204">
        <f t="shared" si="100"/>
        <v>360</v>
      </c>
      <c r="R530" s="196" t="str">
        <f t="shared" si="101"/>
        <v/>
      </c>
    </row>
    <row r="531" spans="2:18" s="197" customFormat="1" x14ac:dyDescent="0.3">
      <c r="B531" s="210" t="s">
        <v>160</v>
      </c>
      <c r="C531" s="195" t="s">
        <v>16</v>
      </c>
      <c r="D531" s="212" t="str">
        <f t="shared" si="96"/>
        <v>Talpiot Academic College</v>
      </c>
      <c r="E531" s="212" t="str">
        <f t="shared" si="97"/>
        <v>Israel</v>
      </c>
      <c r="F531" s="210" t="s">
        <v>2008</v>
      </c>
      <c r="G531" s="210" t="s">
        <v>1253</v>
      </c>
      <c r="H531" s="213" t="s">
        <v>192</v>
      </c>
      <c r="I531" s="210" t="s">
        <v>480</v>
      </c>
      <c r="J531" s="214" t="s">
        <v>2009</v>
      </c>
      <c r="K531" s="205">
        <v>43670</v>
      </c>
      <c r="L531" s="205">
        <v>43670</v>
      </c>
      <c r="M531" s="206">
        <v>1</v>
      </c>
      <c r="N531" s="207">
        <v>108</v>
      </c>
      <c r="O531" s="203">
        <f t="shared" si="98"/>
        <v>180</v>
      </c>
      <c r="P531" s="200">
        <f t="shared" si="99"/>
        <v>120</v>
      </c>
      <c r="Q531" s="204">
        <f t="shared" si="100"/>
        <v>300</v>
      </c>
      <c r="R531" s="196" t="str">
        <f t="shared" si="101"/>
        <v/>
      </c>
    </row>
    <row r="532" spans="2:18" s="197" customFormat="1" x14ac:dyDescent="0.3">
      <c r="B532" s="210" t="s">
        <v>160</v>
      </c>
      <c r="C532" s="195" t="s">
        <v>16</v>
      </c>
      <c r="D532" s="212" t="str">
        <f t="shared" si="96"/>
        <v>Talpiot Academic College</v>
      </c>
      <c r="E532" s="212" t="str">
        <f t="shared" si="97"/>
        <v>Israel</v>
      </c>
      <c r="F532" s="210" t="s">
        <v>2010</v>
      </c>
      <c r="G532" s="210" t="s">
        <v>1257</v>
      </c>
      <c r="H532" s="213" t="s">
        <v>192</v>
      </c>
      <c r="I532" s="210" t="s">
        <v>480</v>
      </c>
      <c r="J532" s="214" t="s">
        <v>2009</v>
      </c>
      <c r="K532" s="205">
        <v>43670</v>
      </c>
      <c r="L532" s="205">
        <v>43670</v>
      </c>
      <c r="M532" s="206">
        <v>1</v>
      </c>
      <c r="N532" s="207">
        <v>108</v>
      </c>
      <c r="O532" s="203">
        <f t="shared" si="98"/>
        <v>180</v>
      </c>
      <c r="P532" s="200">
        <f t="shared" si="99"/>
        <v>120</v>
      </c>
      <c r="Q532" s="204">
        <f t="shared" si="100"/>
        <v>300</v>
      </c>
      <c r="R532" s="196" t="str">
        <f t="shared" si="101"/>
        <v/>
      </c>
    </row>
    <row r="533" spans="2:18" s="197" customFormat="1" x14ac:dyDescent="0.3">
      <c r="B533" s="210" t="s">
        <v>210</v>
      </c>
      <c r="C533" s="195" t="s">
        <v>16</v>
      </c>
      <c r="D533" s="212" t="str">
        <f t="shared" si="96"/>
        <v>Talpiot Academic College</v>
      </c>
      <c r="E533" s="212" t="str">
        <f t="shared" si="97"/>
        <v>Israel</v>
      </c>
      <c r="F533" s="210" t="s">
        <v>2011</v>
      </c>
      <c r="G533" s="210" t="s">
        <v>1257</v>
      </c>
      <c r="H533" s="213" t="s">
        <v>192</v>
      </c>
      <c r="I533" s="210" t="s">
        <v>480</v>
      </c>
      <c r="J533" s="214" t="s">
        <v>802</v>
      </c>
      <c r="K533" s="205">
        <v>43608</v>
      </c>
      <c r="L533" s="205">
        <v>43608</v>
      </c>
      <c r="M533" s="206">
        <v>1</v>
      </c>
      <c r="N533" s="207">
        <v>14</v>
      </c>
      <c r="O533" s="203">
        <f t="shared" si="98"/>
        <v>0</v>
      </c>
      <c r="P533" s="200">
        <f t="shared" si="99"/>
        <v>120</v>
      </c>
      <c r="Q533" s="204">
        <f t="shared" si="100"/>
        <v>120</v>
      </c>
      <c r="R533" s="196" t="str">
        <f t="shared" si="101"/>
        <v/>
      </c>
    </row>
    <row r="534" spans="2:18" s="197" customFormat="1" x14ac:dyDescent="0.3">
      <c r="B534" s="210" t="s">
        <v>160</v>
      </c>
      <c r="C534" s="195" t="s">
        <v>16</v>
      </c>
      <c r="D534" s="212" t="str">
        <f t="shared" si="96"/>
        <v>Talpiot Academic College</v>
      </c>
      <c r="E534" s="212" t="str">
        <f t="shared" si="97"/>
        <v>Israel</v>
      </c>
      <c r="F534" s="210" t="s">
        <v>2012</v>
      </c>
      <c r="G534" s="210" t="s">
        <v>1245</v>
      </c>
      <c r="H534" s="213" t="s">
        <v>192</v>
      </c>
      <c r="I534" s="210" t="s">
        <v>480</v>
      </c>
      <c r="J534" s="214" t="s">
        <v>1983</v>
      </c>
      <c r="K534" s="205">
        <v>43621</v>
      </c>
      <c r="L534" s="205">
        <v>43621</v>
      </c>
      <c r="M534" s="206">
        <v>1</v>
      </c>
      <c r="N534" s="207">
        <v>14</v>
      </c>
      <c r="O534" s="203">
        <f t="shared" si="98"/>
        <v>0</v>
      </c>
      <c r="P534" s="200">
        <f t="shared" si="99"/>
        <v>120</v>
      </c>
      <c r="Q534" s="204">
        <f t="shared" si="100"/>
        <v>120</v>
      </c>
      <c r="R534" s="196" t="str">
        <f t="shared" si="101"/>
        <v/>
      </c>
    </row>
    <row r="535" spans="2:18" s="197" customFormat="1" x14ac:dyDescent="0.3">
      <c r="B535" s="210" t="s">
        <v>160</v>
      </c>
      <c r="C535" s="195" t="s">
        <v>16</v>
      </c>
      <c r="D535" s="212" t="str">
        <f t="shared" si="96"/>
        <v>Talpiot Academic College</v>
      </c>
      <c r="E535" s="212" t="str">
        <f t="shared" si="97"/>
        <v>Israel</v>
      </c>
      <c r="F535" s="210" t="s">
        <v>2013</v>
      </c>
      <c r="G535" s="210" t="s">
        <v>1253</v>
      </c>
      <c r="H535" s="213" t="s">
        <v>192</v>
      </c>
      <c r="I535" s="210" t="s">
        <v>480</v>
      </c>
      <c r="J535" s="214" t="s">
        <v>1983</v>
      </c>
      <c r="K535" s="205">
        <v>43621</v>
      </c>
      <c r="L535" s="205">
        <v>43621</v>
      </c>
      <c r="M535" s="206">
        <v>1</v>
      </c>
      <c r="N535" s="207">
        <v>14</v>
      </c>
      <c r="O535" s="203">
        <f t="shared" si="98"/>
        <v>0</v>
      </c>
      <c r="P535" s="200">
        <f t="shared" si="99"/>
        <v>120</v>
      </c>
      <c r="Q535" s="204">
        <f t="shared" si="100"/>
        <v>120</v>
      </c>
      <c r="R535" s="196" t="str">
        <f t="shared" si="101"/>
        <v/>
      </c>
    </row>
    <row r="536" spans="2:18" s="197" customFormat="1" x14ac:dyDescent="0.3">
      <c r="B536" s="210" t="s">
        <v>160</v>
      </c>
      <c r="C536" s="195" t="s">
        <v>16</v>
      </c>
      <c r="D536" s="212" t="str">
        <f t="shared" si="96"/>
        <v>Talpiot Academic College</v>
      </c>
      <c r="E536" s="212" t="str">
        <f t="shared" si="97"/>
        <v>Israel</v>
      </c>
      <c r="F536" s="210" t="s">
        <v>2014</v>
      </c>
      <c r="G536" s="210" t="s">
        <v>1257</v>
      </c>
      <c r="H536" s="213" t="s">
        <v>192</v>
      </c>
      <c r="I536" s="210" t="s">
        <v>480</v>
      </c>
      <c r="J536" s="214" t="s">
        <v>1983</v>
      </c>
      <c r="K536" s="205">
        <v>43621</v>
      </c>
      <c r="L536" s="205">
        <v>43621</v>
      </c>
      <c r="M536" s="206">
        <v>1</v>
      </c>
      <c r="N536" s="207">
        <v>14</v>
      </c>
      <c r="O536" s="203">
        <f t="shared" si="98"/>
        <v>0</v>
      </c>
      <c r="P536" s="200">
        <f t="shared" si="99"/>
        <v>120</v>
      </c>
      <c r="Q536" s="204">
        <f t="shared" si="100"/>
        <v>120</v>
      </c>
      <c r="R536" s="196" t="str">
        <f t="shared" si="101"/>
        <v/>
      </c>
    </row>
    <row r="537" spans="2:18" s="197" customFormat="1" x14ac:dyDescent="0.3">
      <c r="B537" s="210" t="s">
        <v>162</v>
      </c>
      <c r="C537" s="195" t="s">
        <v>16</v>
      </c>
      <c r="D537" s="212" t="str">
        <f t="shared" si="96"/>
        <v>Talpiot Academic College</v>
      </c>
      <c r="E537" s="212" t="str">
        <f t="shared" si="97"/>
        <v>Israel</v>
      </c>
      <c r="F537" s="210" t="s">
        <v>2015</v>
      </c>
      <c r="G537" s="210" t="s">
        <v>1245</v>
      </c>
      <c r="H537" s="213" t="s">
        <v>192</v>
      </c>
      <c r="I537" s="210" t="s">
        <v>480</v>
      </c>
      <c r="J537" s="214" t="s">
        <v>1983</v>
      </c>
      <c r="K537" s="205">
        <v>43627</v>
      </c>
      <c r="L537" s="205">
        <v>43627</v>
      </c>
      <c r="M537" s="206">
        <v>1</v>
      </c>
      <c r="N537" s="207">
        <v>14</v>
      </c>
      <c r="O537" s="203">
        <f t="shared" si="98"/>
        <v>0</v>
      </c>
      <c r="P537" s="200">
        <f t="shared" si="99"/>
        <v>120</v>
      </c>
      <c r="Q537" s="204">
        <f t="shared" si="100"/>
        <v>120</v>
      </c>
      <c r="R537" s="196" t="str">
        <f t="shared" si="101"/>
        <v/>
      </c>
    </row>
    <row r="538" spans="2:18" s="197" customFormat="1" x14ac:dyDescent="0.3">
      <c r="B538" s="210" t="s">
        <v>160</v>
      </c>
      <c r="C538" s="195" t="s">
        <v>16</v>
      </c>
      <c r="D538" s="212" t="str">
        <f t="shared" si="96"/>
        <v>Talpiot Academic College</v>
      </c>
      <c r="E538" s="212" t="str">
        <f t="shared" si="97"/>
        <v>Israel</v>
      </c>
      <c r="F538" s="210" t="s">
        <v>2016</v>
      </c>
      <c r="G538" s="210" t="s">
        <v>1253</v>
      </c>
      <c r="H538" s="213" t="s">
        <v>192</v>
      </c>
      <c r="I538" s="210" t="s">
        <v>480</v>
      </c>
      <c r="J538" s="214" t="s">
        <v>1983</v>
      </c>
      <c r="K538" s="205">
        <v>43627</v>
      </c>
      <c r="L538" s="205">
        <v>43627</v>
      </c>
      <c r="M538" s="206">
        <v>1</v>
      </c>
      <c r="N538" s="207">
        <v>14</v>
      </c>
      <c r="O538" s="203">
        <f t="shared" si="98"/>
        <v>0</v>
      </c>
      <c r="P538" s="200">
        <f t="shared" si="99"/>
        <v>120</v>
      </c>
      <c r="Q538" s="204">
        <f t="shared" si="100"/>
        <v>120</v>
      </c>
      <c r="R538" s="196" t="str">
        <f t="shared" si="101"/>
        <v/>
      </c>
    </row>
    <row r="539" spans="2:18" s="197" customFormat="1" x14ac:dyDescent="0.3">
      <c r="B539" s="210" t="s">
        <v>161</v>
      </c>
      <c r="C539" s="195" t="s">
        <v>16</v>
      </c>
      <c r="D539" s="212" t="str">
        <f t="shared" si="96"/>
        <v>Talpiot Academic College</v>
      </c>
      <c r="E539" s="212" t="str">
        <f t="shared" si="97"/>
        <v>Israel</v>
      </c>
      <c r="F539" s="210" t="s">
        <v>2017</v>
      </c>
      <c r="G539" s="210" t="s">
        <v>1257</v>
      </c>
      <c r="H539" s="213" t="s">
        <v>192</v>
      </c>
      <c r="I539" s="210" t="s">
        <v>480</v>
      </c>
      <c r="J539" s="214" t="s">
        <v>1983</v>
      </c>
      <c r="K539" s="205">
        <v>43627</v>
      </c>
      <c r="L539" s="205">
        <v>43627</v>
      </c>
      <c r="M539" s="206">
        <v>1</v>
      </c>
      <c r="N539" s="207">
        <v>14</v>
      </c>
      <c r="O539" s="203">
        <f t="shared" si="98"/>
        <v>0</v>
      </c>
      <c r="P539" s="200">
        <f t="shared" si="99"/>
        <v>120</v>
      </c>
      <c r="Q539" s="204">
        <f t="shared" si="100"/>
        <v>120</v>
      </c>
      <c r="R539" s="196" t="str">
        <f t="shared" si="101"/>
        <v/>
      </c>
    </row>
    <row r="540" spans="2:18" s="197" customFormat="1" x14ac:dyDescent="0.3">
      <c r="B540" s="210" t="s">
        <v>211</v>
      </c>
      <c r="C540" s="195" t="s">
        <v>16</v>
      </c>
      <c r="D540" s="212" t="str">
        <f t="shared" si="96"/>
        <v>Talpiot Academic College</v>
      </c>
      <c r="E540" s="212" t="str">
        <f t="shared" si="97"/>
        <v>Israel</v>
      </c>
      <c r="F540" s="210" t="s">
        <v>2018</v>
      </c>
      <c r="G540" s="210" t="s">
        <v>1245</v>
      </c>
      <c r="H540" s="213" t="s">
        <v>192</v>
      </c>
      <c r="I540" s="210" t="s">
        <v>480</v>
      </c>
      <c r="J540" s="214" t="s">
        <v>1983</v>
      </c>
      <c r="K540" s="205">
        <v>43628</v>
      </c>
      <c r="L540" s="205">
        <v>43628</v>
      </c>
      <c r="M540" s="206">
        <v>1</v>
      </c>
      <c r="N540" s="207">
        <v>14</v>
      </c>
      <c r="O540" s="203">
        <f t="shared" si="98"/>
        <v>0</v>
      </c>
      <c r="P540" s="200">
        <f t="shared" si="99"/>
        <v>120</v>
      </c>
      <c r="Q540" s="204">
        <f t="shared" si="100"/>
        <v>120</v>
      </c>
      <c r="R540" s="196" t="str">
        <f t="shared" si="101"/>
        <v/>
      </c>
    </row>
    <row r="541" spans="2:18" s="197" customFormat="1" x14ac:dyDescent="0.3">
      <c r="B541" s="210" t="s">
        <v>211</v>
      </c>
      <c r="C541" s="195" t="s">
        <v>16</v>
      </c>
      <c r="D541" s="212" t="str">
        <f t="shared" si="96"/>
        <v>Talpiot Academic College</v>
      </c>
      <c r="E541" s="212" t="str">
        <f t="shared" si="97"/>
        <v>Israel</v>
      </c>
      <c r="F541" s="210" t="s">
        <v>2019</v>
      </c>
      <c r="G541" s="210" t="s">
        <v>1253</v>
      </c>
      <c r="H541" s="213" t="s">
        <v>192</v>
      </c>
      <c r="I541" s="210" t="s">
        <v>480</v>
      </c>
      <c r="J541" s="214" t="s">
        <v>1983</v>
      </c>
      <c r="K541" s="205">
        <v>43628</v>
      </c>
      <c r="L541" s="205">
        <v>43628</v>
      </c>
      <c r="M541" s="206">
        <v>1</v>
      </c>
      <c r="N541" s="207">
        <v>14</v>
      </c>
      <c r="O541" s="203">
        <f t="shared" si="98"/>
        <v>0</v>
      </c>
      <c r="P541" s="200">
        <f t="shared" si="99"/>
        <v>120</v>
      </c>
      <c r="Q541" s="204">
        <f t="shared" si="100"/>
        <v>120</v>
      </c>
      <c r="R541" s="196" t="str">
        <f t="shared" si="101"/>
        <v/>
      </c>
    </row>
    <row r="542" spans="2:18" s="197" customFormat="1" x14ac:dyDescent="0.3">
      <c r="B542" s="210" t="s">
        <v>211</v>
      </c>
      <c r="C542" s="195" t="s">
        <v>16</v>
      </c>
      <c r="D542" s="212" t="str">
        <f t="shared" si="96"/>
        <v>Talpiot Academic College</v>
      </c>
      <c r="E542" s="212" t="str">
        <f t="shared" si="97"/>
        <v>Israel</v>
      </c>
      <c r="F542" s="210" t="s">
        <v>2020</v>
      </c>
      <c r="G542" s="210" t="s">
        <v>1257</v>
      </c>
      <c r="H542" s="213" t="s">
        <v>192</v>
      </c>
      <c r="I542" s="210" t="s">
        <v>480</v>
      </c>
      <c r="J542" s="214" t="s">
        <v>1983</v>
      </c>
      <c r="K542" s="205">
        <v>43628</v>
      </c>
      <c r="L542" s="205">
        <v>43628</v>
      </c>
      <c r="M542" s="206">
        <v>1</v>
      </c>
      <c r="N542" s="207">
        <v>14</v>
      </c>
      <c r="O542" s="203">
        <f t="shared" si="98"/>
        <v>0</v>
      </c>
      <c r="P542" s="200">
        <f t="shared" si="99"/>
        <v>120</v>
      </c>
      <c r="Q542" s="204">
        <f t="shared" si="100"/>
        <v>120</v>
      </c>
      <c r="R542" s="196" t="str">
        <f t="shared" si="101"/>
        <v/>
      </c>
    </row>
    <row r="543" spans="2:18" s="197" customFormat="1" x14ac:dyDescent="0.3">
      <c r="B543" s="210" t="s">
        <v>210</v>
      </c>
      <c r="C543" s="195" t="s">
        <v>16</v>
      </c>
      <c r="D543" s="212" t="str">
        <f t="shared" si="96"/>
        <v>Talpiot Academic College</v>
      </c>
      <c r="E543" s="212" t="str">
        <f t="shared" si="97"/>
        <v>Israel</v>
      </c>
      <c r="F543" s="210" t="s">
        <v>2021</v>
      </c>
      <c r="G543" s="210" t="s">
        <v>1253</v>
      </c>
      <c r="H543" s="213" t="s">
        <v>192</v>
      </c>
      <c r="I543" s="210" t="s">
        <v>480</v>
      </c>
      <c r="J543" s="214" t="s">
        <v>802</v>
      </c>
      <c r="K543" s="205">
        <v>43649</v>
      </c>
      <c r="L543" s="205">
        <v>43649</v>
      </c>
      <c r="M543" s="206">
        <v>1</v>
      </c>
      <c r="N543" s="207">
        <v>13</v>
      </c>
      <c r="O543" s="203">
        <f t="shared" si="98"/>
        <v>0</v>
      </c>
      <c r="P543" s="200">
        <f t="shared" si="99"/>
        <v>120</v>
      </c>
      <c r="Q543" s="204">
        <f t="shared" si="100"/>
        <v>120</v>
      </c>
      <c r="R543" s="196" t="str">
        <f t="shared" si="101"/>
        <v/>
      </c>
    </row>
    <row r="544" spans="2:18" s="197" customFormat="1" x14ac:dyDescent="0.3">
      <c r="B544" s="210" t="s">
        <v>161</v>
      </c>
      <c r="C544" s="195" t="s">
        <v>16</v>
      </c>
      <c r="D544" s="212" t="str">
        <f t="shared" si="96"/>
        <v>Talpiot Academic College</v>
      </c>
      <c r="E544" s="212" t="str">
        <f t="shared" si="97"/>
        <v>Israel</v>
      </c>
      <c r="F544" s="210" t="s">
        <v>2022</v>
      </c>
      <c r="G544" s="210" t="s">
        <v>1253</v>
      </c>
      <c r="H544" s="213" t="s">
        <v>192</v>
      </c>
      <c r="I544" s="210" t="s">
        <v>480</v>
      </c>
      <c r="J544" s="214" t="s">
        <v>2023</v>
      </c>
      <c r="K544" s="205">
        <v>43671</v>
      </c>
      <c r="L544" s="205">
        <v>43673</v>
      </c>
      <c r="M544" s="206">
        <v>1</v>
      </c>
      <c r="N544" s="207">
        <v>37</v>
      </c>
      <c r="O544" s="203">
        <f t="shared" si="98"/>
        <v>0</v>
      </c>
      <c r="P544" s="200">
        <f t="shared" si="99"/>
        <v>120</v>
      </c>
      <c r="Q544" s="204">
        <f t="shared" si="100"/>
        <v>120</v>
      </c>
      <c r="R544" s="196" t="str">
        <f t="shared" si="101"/>
        <v/>
      </c>
    </row>
    <row r="545" spans="2:18" s="197" customFormat="1" x14ac:dyDescent="0.3">
      <c r="B545" s="210" t="s">
        <v>211</v>
      </c>
      <c r="C545" s="195" t="s">
        <v>16</v>
      </c>
      <c r="D545" s="212" t="str">
        <f t="shared" si="96"/>
        <v>Talpiot Academic College</v>
      </c>
      <c r="E545" s="212" t="str">
        <f t="shared" si="97"/>
        <v>Israel</v>
      </c>
      <c r="F545" s="210" t="s">
        <v>2024</v>
      </c>
      <c r="G545" s="210" t="s">
        <v>1245</v>
      </c>
      <c r="H545" s="213" t="s">
        <v>192</v>
      </c>
      <c r="I545" s="210" t="s">
        <v>480</v>
      </c>
      <c r="J545" s="214" t="s">
        <v>1983</v>
      </c>
      <c r="K545" s="205">
        <v>43683</v>
      </c>
      <c r="L545" s="205">
        <v>43683</v>
      </c>
      <c r="M545" s="206">
        <v>1</v>
      </c>
      <c r="N545" s="207">
        <v>14</v>
      </c>
      <c r="O545" s="203">
        <f t="shared" si="98"/>
        <v>0</v>
      </c>
      <c r="P545" s="200">
        <f t="shared" si="99"/>
        <v>120</v>
      </c>
      <c r="Q545" s="204">
        <f t="shared" si="100"/>
        <v>120</v>
      </c>
      <c r="R545" s="196" t="str">
        <f t="shared" si="101"/>
        <v/>
      </c>
    </row>
    <row r="546" spans="2:18" s="197" customFormat="1" x14ac:dyDescent="0.3">
      <c r="B546" s="210" t="s">
        <v>211</v>
      </c>
      <c r="C546" s="195" t="s">
        <v>16</v>
      </c>
      <c r="D546" s="212" t="str">
        <f t="shared" si="96"/>
        <v>Talpiot Academic College</v>
      </c>
      <c r="E546" s="212" t="str">
        <f t="shared" si="97"/>
        <v>Israel</v>
      </c>
      <c r="F546" s="210" t="s">
        <v>2025</v>
      </c>
      <c r="G546" s="210" t="s">
        <v>1253</v>
      </c>
      <c r="H546" s="213" t="s">
        <v>192</v>
      </c>
      <c r="I546" s="210" t="s">
        <v>480</v>
      </c>
      <c r="J546" s="214" t="s">
        <v>1983</v>
      </c>
      <c r="K546" s="205">
        <v>43683</v>
      </c>
      <c r="L546" s="205">
        <v>43683</v>
      </c>
      <c r="M546" s="206">
        <v>1</v>
      </c>
      <c r="N546" s="207">
        <v>14</v>
      </c>
      <c r="O546" s="203">
        <f t="shared" si="98"/>
        <v>0</v>
      </c>
      <c r="P546" s="200">
        <f t="shared" si="99"/>
        <v>120</v>
      </c>
      <c r="Q546" s="204">
        <f t="shared" si="100"/>
        <v>120</v>
      </c>
      <c r="R546" s="196" t="str">
        <f t="shared" si="101"/>
        <v/>
      </c>
    </row>
    <row r="547" spans="2:18" s="197" customFormat="1" x14ac:dyDescent="0.3">
      <c r="B547" s="210" t="s">
        <v>211</v>
      </c>
      <c r="C547" s="195" t="s">
        <v>16</v>
      </c>
      <c r="D547" s="212" t="str">
        <f t="shared" si="96"/>
        <v>Talpiot Academic College</v>
      </c>
      <c r="E547" s="212" t="str">
        <f t="shared" si="97"/>
        <v>Israel</v>
      </c>
      <c r="F547" s="210" t="s">
        <v>2026</v>
      </c>
      <c r="G547" s="210" t="s">
        <v>1257</v>
      </c>
      <c r="H547" s="213" t="s">
        <v>192</v>
      </c>
      <c r="I547" s="210" t="s">
        <v>480</v>
      </c>
      <c r="J547" s="214" t="s">
        <v>1983</v>
      </c>
      <c r="K547" s="205">
        <v>43696</v>
      </c>
      <c r="L547" s="205">
        <v>43696</v>
      </c>
      <c r="M547" s="206">
        <v>1</v>
      </c>
      <c r="N547" s="207">
        <v>14</v>
      </c>
      <c r="O547" s="203">
        <f t="shared" si="98"/>
        <v>0</v>
      </c>
      <c r="P547" s="200">
        <f t="shared" si="99"/>
        <v>120</v>
      </c>
      <c r="Q547" s="204">
        <f t="shared" si="100"/>
        <v>120</v>
      </c>
      <c r="R547" s="196" t="str">
        <f t="shared" si="101"/>
        <v/>
      </c>
    </row>
    <row r="548" spans="2:18" s="197" customFormat="1" x14ac:dyDescent="0.3">
      <c r="B548" s="210" t="s">
        <v>211</v>
      </c>
      <c r="C548" s="195" t="s">
        <v>16</v>
      </c>
      <c r="D548" s="212" t="str">
        <f t="shared" si="96"/>
        <v>Talpiot Academic College</v>
      </c>
      <c r="E548" s="212" t="str">
        <f t="shared" si="97"/>
        <v>Israel</v>
      </c>
      <c r="F548" s="210" t="s">
        <v>2027</v>
      </c>
      <c r="G548" s="210" t="s">
        <v>1253</v>
      </c>
      <c r="H548" s="213" t="s">
        <v>192</v>
      </c>
      <c r="I548" s="210" t="s">
        <v>480</v>
      </c>
      <c r="J548" s="214" t="s">
        <v>1983</v>
      </c>
      <c r="K548" s="205">
        <v>43696</v>
      </c>
      <c r="L548" s="205">
        <v>43696</v>
      </c>
      <c r="M548" s="206">
        <v>1</v>
      </c>
      <c r="N548" s="207">
        <v>14</v>
      </c>
      <c r="O548" s="203">
        <f t="shared" si="98"/>
        <v>0</v>
      </c>
      <c r="P548" s="200">
        <f t="shared" si="99"/>
        <v>120</v>
      </c>
      <c r="Q548" s="204">
        <f t="shared" si="100"/>
        <v>120</v>
      </c>
      <c r="R548" s="196" t="str">
        <f t="shared" si="101"/>
        <v/>
      </c>
    </row>
    <row r="549" spans="2:18" s="197" customFormat="1" x14ac:dyDescent="0.3">
      <c r="B549" s="210" t="s">
        <v>211</v>
      </c>
      <c r="C549" s="195" t="s">
        <v>16</v>
      </c>
      <c r="D549" s="212" t="str">
        <f t="shared" si="96"/>
        <v>Talpiot Academic College</v>
      </c>
      <c r="E549" s="212" t="str">
        <f t="shared" si="97"/>
        <v>Israel</v>
      </c>
      <c r="F549" s="210" t="s">
        <v>2028</v>
      </c>
      <c r="G549" s="210" t="s">
        <v>1257</v>
      </c>
      <c r="H549" s="213" t="s">
        <v>192</v>
      </c>
      <c r="I549" s="210" t="s">
        <v>480</v>
      </c>
      <c r="J549" s="214" t="s">
        <v>1983</v>
      </c>
      <c r="K549" s="205">
        <v>43696</v>
      </c>
      <c r="L549" s="205">
        <v>43696</v>
      </c>
      <c r="M549" s="206">
        <v>1</v>
      </c>
      <c r="N549" s="207">
        <v>14</v>
      </c>
      <c r="O549" s="203">
        <f t="shared" si="98"/>
        <v>0</v>
      </c>
      <c r="P549" s="200">
        <f t="shared" si="99"/>
        <v>120</v>
      </c>
      <c r="Q549" s="204">
        <f t="shared" si="100"/>
        <v>120</v>
      </c>
      <c r="R549" s="196" t="str">
        <f t="shared" si="101"/>
        <v/>
      </c>
    </row>
    <row r="550" spans="2:18" s="197" customFormat="1" x14ac:dyDescent="0.3">
      <c r="B550" s="210" t="s">
        <v>210</v>
      </c>
      <c r="C550" s="195" t="s">
        <v>16</v>
      </c>
      <c r="D550" s="212" t="str">
        <f t="shared" si="96"/>
        <v>Talpiot Academic College</v>
      </c>
      <c r="E550" s="212" t="str">
        <f t="shared" si="97"/>
        <v>Israel</v>
      </c>
      <c r="F550" s="210" t="s">
        <v>2029</v>
      </c>
      <c r="G550" s="210" t="s">
        <v>1257</v>
      </c>
      <c r="H550" s="213" t="s">
        <v>192</v>
      </c>
      <c r="I550" s="210" t="s">
        <v>480</v>
      </c>
      <c r="J550" s="214" t="s">
        <v>802</v>
      </c>
      <c r="K550" s="205">
        <v>43699</v>
      </c>
      <c r="L550" s="205">
        <v>43699</v>
      </c>
      <c r="M550" s="206">
        <v>1</v>
      </c>
      <c r="N550" s="207">
        <v>7</v>
      </c>
      <c r="O550" s="203">
        <f t="shared" si="98"/>
        <v>0</v>
      </c>
      <c r="P550" s="200">
        <f t="shared" si="99"/>
        <v>120</v>
      </c>
      <c r="Q550" s="204">
        <f t="shared" si="100"/>
        <v>120</v>
      </c>
      <c r="R550" s="196" t="str">
        <f t="shared" si="101"/>
        <v/>
      </c>
    </row>
    <row r="551" spans="2:18" s="197" customFormat="1" x14ac:dyDescent="0.3">
      <c r="B551" s="210" t="s">
        <v>162</v>
      </c>
      <c r="C551" s="195" t="s">
        <v>1960</v>
      </c>
      <c r="D551" s="212" t="str">
        <f t="shared" si="96"/>
        <v>Talpiot Academic College</v>
      </c>
      <c r="E551" s="212" t="str">
        <f t="shared" si="97"/>
        <v>Israel</v>
      </c>
      <c r="F551" s="210" t="s">
        <v>2030</v>
      </c>
      <c r="G551" s="210" t="s">
        <v>1245</v>
      </c>
      <c r="H551" s="213" t="s">
        <v>192</v>
      </c>
      <c r="I551" s="210" t="s">
        <v>480</v>
      </c>
      <c r="J551" s="214" t="s">
        <v>802</v>
      </c>
      <c r="K551" s="205">
        <v>43724</v>
      </c>
      <c r="L551" s="205">
        <v>43727</v>
      </c>
      <c r="M551" s="206">
        <v>3</v>
      </c>
      <c r="N551" s="207">
        <v>7</v>
      </c>
      <c r="O551" s="203">
        <f t="shared" si="98"/>
        <v>0</v>
      </c>
      <c r="P551" s="200">
        <f t="shared" si="99"/>
        <v>360</v>
      </c>
      <c r="Q551" s="204">
        <f t="shared" si="100"/>
        <v>360</v>
      </c>
      <c r="R551" s="196" t="str">
        <f t="shared" si="101"/>
        <v/>
      </c>
    </row>
    <row r="552" spans="2:18" s="197" customFormat="1" x14ac:dyDescent="0.3">
      <c r="B552" s="210" t="s">
        <v>210</v>
      </c>
      <c r="C552" s="195" t="s">
        <v>16</v>
      </c>
      <c r="D552" s="212" t="str">
        <f t="shared" si="96"/>
        <v>Talpiot Academic College</v>
      </c>
      <c r="E552" s="212" t="str">
        <f t="shared" si="97"/>
        <v>Israel</v>
      </c>
      <c r="F552" s="210" t="s">
        <v>2031</v>
      </c>
      <c r="G552" s="210" t="s">
        <v>1253</v>
      </c>
      <c r="H552" s="213" t="s">
        <v>192</v>
      </c>
      <c r="I552" s="210" t="s">
        <v>480</v>
      </c>
      <c r="J552" s="214" t="s">
        <v>802</v>
      </c>
      <c r="K552" s="205">
        <v>43724</v>
      </c>
      <c r="L552" s="205">
        <v>43727</v>
      </c>
      <c r="M552" s="206">
        <v>3</v>
      </c>
      <c r="N552" s="207">
        <v>7</v>
      </c>
      <c r="O552" s="203">
        <f t="shared" si="98"/>
        <v>0</v>
      </c>
      <c r="P552" s="200">
        <f t="shared" si="99"/>
        <v>360</v>
      </c>
      <c r="Q552" s="204">
        <f t="shared" si="100"/>
        <v>360</v>
      </c>
      <c r="R552" s="196" t="str">
        <f t="shared" si="101"/>
        <v/>
      </c>
    </row>
    <row r="553" spans="2:18" s="197" customFormat="1" x14ac:dyDescent="0.3">
      <c r="B553" s="210" t="s">
        <v>211</v>
      </c>
      <c r="C553" s="195" t="s">
        <v>16</v>
      </c>
      <c r="D553" s="212" t="str">
        <f t="shared" si="96"/>
        <v>Talpiot Academic College</v>
      </c>
      <c r="E553" s="212" t="str">
        <f t="shared" si="97"/>
        <v>Israel</v>
      </c>
      <c r="F553" s="210" t="s">
        <v>2032</v>
      </c>
      <c r="G553" s="210" t="s">
        <v>1257</v>
      </c>
      <c r="H553" s="213" t="s">
        <v>192</v>
      </c>
      <c r="I553" s="210" t="s">
        <v>480</v>
      </c>
      <c r="J553" s="214" t="s">
        <v>802</v>
      </c>
      <c r="K553" s="205">
        <v>43724</v>
      </c>
      <c r="L553" s="205">
        <v>43727</v>
      </c>
      <c r="M553" s="206">
        <v>3</v>
      </c>
      <c r="N553" s="207">
        <v>7</v>
      </c>
      <c r="O553" s="203">
        <f t="shared" si="98"/>
        <v>0</v>
      </c>
      <c r="P553" s="200">
        <f t="shared" si="99"/>
        <v>360</v>
      </c>
      <c r="Q553" s="204">
        <f t="shared" si="100"/>
        <v>360</v>
      </c>
      <c r="R553" s="196" t="str">
        <f t="shared" si="101"/>
        <v/>
      </c>
    </row>
    <row r="554" spans="2:18" s="197" customFormat="1" x14ac:dyDescent="0.3">
      <c r="B554" s="210" t="s">
        <v>211</v>
      </c>
      <c r="C554" s="195" t="s">
        <v>16</v>
      </c>
      <c r="D554" s="212" t="str">
        <f t="shared" si="96"/>
        <v>Talpiot Academic College</v>
      </c>
      <c r="E554" s="212" t="str">
        <f t="shared" si="97"/>
        <v>Israel</v>
      </c>
      <c r="F554" s="210" t="s">
        <v>2033</v>
      </c>
      <c r="G554" s="210" t="s">
        <v>1958</v>
      </c>
      <c r="H554" s="213" t="s">
        <v>192</v>
      </c>
      <c r="I554" s="210" t="s">
        <v>480</v>
      </c>
      <c r="J554" s="214" t="s">
        <v>802</v>
      </c>
      <c r="K554" s="205">
        <v>43724</v>
      </c>
      <c r="L554" s="205">
        <v>43727</v>
      </c>
      <c r="M554" s="206">
        <v>3</v>
      </c>
      <c r="N554" s="207">
        <v>7</v>
      </c>
      <c r="O554" s="203">
        <f t="shared" si="98"/>
        <v>0</v>
      </c>
      <c r="P554" s="200">
        <f t="shared" si="99"/>
        <v>360</v>
      </c>
      <c r="Q554" s="204">
        <f t="shared" si="100"/>
        <v>360</v>
      </c>
      <c r="R554" s="196" t="str">
        <f t="shared" si="101"/>
        <v/>
      </c>
    </row>
    <row r="555" spans="2:18" s="197" customFormat="1" x14ac:dyDescent="0.3">
      <c r="B555" s="210" t="s">
        <v>211</v>
      </c>
      <c r="C555" s="195" t="s">
        <v>1960</v>
      </c>
      <c r="D555" s="212" t="str">
        <f t="shared" si="96"/>
        <v>Talpiot Academic College</v>
      </c>
      <c r="E555" s="212" t="str">
        <f t="shared" si="97"/>
        <v>Israel</v>
      </c>
      <c r="F555" s="210" t="s">
        <v>2034</v>
      </c>
      <c r="G555" s="210" t="s">
        <v>1253</v>
      </c>
      <c r="H555" s="213" t="s">
        <v>192</v>
      </c>
      <c r="I555" s="210" t="s">
        <v>480</v>
      </c>
      <c r="J555" s="214" t="s">
        <v>1983</v>
      </c>
      <c r="K555" s="205">
        <v>43530</v>
      </c>
      <c r="L555" s="205">
        <v>43530</v>
      </c>
      <c r="M555" s="206">
        <v>1</v>
      </c>
      <c r="N555" s="207">
        <v>14</v>
      </c>
      <c r="O555" s="203">
        <f t="shared" si="98"/>
        <v>0</v>
      </c>
      <c r="P555" s="200">
        <f t="shared" si="99"/>
        <v>120</v>
      </c>
      <c r="Q555" s="204">
        <f t="shared" si="100"/>
        <v>120</v>
      </c>
      <c r="R555" s="196" t="str">
        <f t="shared" si="101"/>
        <v/>
      </c>
    </row>
    <row r="556" spans="2:18" s="197" customFormat="1" x14ac:dyDescent="0.3">
      <c r="B556" s="210" t="s">
        <v>211</v>
      </c>
      <c r="C556" s="195" t="s">
        <v>1960</v>
      </c>
      <c r="D556" s="212" t="str">
        <f t="shared" si="96"/>
        <v>Talpiot Academic College</v>
      </c>
      <c r="E556" s="212" t="str">
        <f t="shared" si="97"/>
        <v>Israel</v>
      </c>
      <c r="F556" s="210" t="s">
        <v>2035</v>
      </c>
      <c r="G556" s="210" t="s">
        <v>1257</v>
      </c>
      <c r="H556" s="213" t="s">
        <v>192</v>
      </c>
      <c r="I556" s="210" t="s">
        <v>480</v>
      </c>
      <c r="J556" s="214" t="s">
        <v>1983</v>
      </c>
      <c r="K556" s="205">
        <v>43530</v>
      </c>
      <c r="L556" s="205">
        <v>43530</v>
      </c>
      <c r="M556" s="206">
        <v>1</v>
      </c>
      <c r="N556" s="207">
        <v>14</v>
      </c>
      <c r="O556" s="203">
        <f t="shared" si="98"/>
        <v>0</v>
      </c>
      <c r="P556" s="200">
        <f t="shared" si="99"/>
        <v>120</v>
      </c>
      <c r="Q556" s="204">
        <f t="shared" si="100"/>
        <v>120</v>
      </c>
      <c r="R556" s="196" t="str">
        <f t="shared" si="101"/>
        <v/>
      </c>
    </row>
    <row r="557" spans="2:18" s="197" customFormat="1" x14ac:dyDescent="0.3">
      <c r="B557" s="210" t="s">
        <v>210</v>
      </c>
      <c r="C557" s="195" t="s">
        <v>1960</v>
      </c>
      <c r="D557" s="212" t="str">
        <f t="shared" si="96"/>
        <v>Talpiot Academic College</v>
      </c>
      <c r="E557" s="212" t="str">
        <f t="shared" si="97"/>
        <v>Israel</v>
      </c>
      <c r="F557" s="210" t="s">
        <v>2036</v>
      </c>
      <c r="G557" s="210" t="s">
        <v>1245</v>
      </c>
      <c r="H557" s="213" t="s">
        <v>192</v>
      </c>
      <c r="I557" s="210" t="s">
        <v>480</v>
      </c>
      <c r="J557" s="214" t="s">
        <v>1983</v>
      </c>
      <c r="K557" s="205">
        <v>43535</v>
      </c>
      <c r="L557" s="205">
        <v>43535</v>
      </c>
      <c r="M557" s="206">
        <v>1</v>
      </c>
      <c r="N557" s="207">
        <v>14</v>
      </c>
      <c r="O557" s="203">
        <f t="shared" si="98"/>
        <v>0</v>
      </c>
      <c r="P557" s="200">
        <f t="shared" si="99"/>
        <v>120</v>
      </c>
      <c r="Q557" s="204">
        <f t="shared" si="100"/>
        <v>120</v>
      </c>
      <c r="R557" s="196" t="str">
        <f t="shared" si="101"/>
        <v/>
      </c>
    </row>
    <row r="558" spans="2:18" s="197" customFormat="1" x14ac:dyDescent="0.3">
      <c r="B558" s="210" t="s">
        <v>210</v>
      </c>
      <c r="C558" s="195" t="s">
        <v>16</v>
      </c>
      <c r="D558" s="212" t="str">
        <f t="shared" si="96"/>
        <v>Talpiot Academic College</v>
      </c>
      <c r="E558" s="212" t="str">
        <f t="shared" si="97"/>
        <v>Israel</v>
      </c>
      <c r="F558" s="210" t="s">
        <v>1982</v>
      </c>
      <c r="G558" s="210" t="s">
        <v>1253</v>
      </c>
      <c r="H558" s="213" t="s">
        <v>192</v>
      </c>
      <c r="I558" s="210" t="s">
        <v>480</v>
      </c>
      <c r="J558" s="214" t="s">
        <v>1983</v>
      </c>
      <c r="K558" s="205">
        <v>43535</v>
      </c>
      <c r="L558" s="205">
        <v>43535</v>
      </c>
      <c r="M558" s="206">
        <v>1</v>
      </c>
      <c r="N558" s="207">
        <v>14</v>
      </c>
      <c r="O558" s="203">
        <f t="shared" si="98"/>
        <v>0</v>
      </c>
      <c r="P558" s="200">
        <f t="shared" si="99"/>
        <v>120</v>
      </c>
      <c r="Q558" s="204">
        <f t="shared" si="100"/>
        <v>120</v>
      </c>
      <c r="R558" s="196" t="str">
        <f t="shared" si="101"/>
        <v/>
      </c>
    </row>
    <row r="559" spans="2:18" s="197" customFormat="1" x14ac:dyDescent="0.3">
      <c r="B559" s="210" t="s">
        <v>210</v>
      </c>
      <c r="C559" s="195" t="s">
        <v>16</v>
      </c>
      <c r="D559" s="212" t="str">
        <f t="shared" ref="D559" si="102">IFERROR(IF(VLOOKUP(C559,PartnerN°Ref,2,FALSE)=0,"",VLOOKUP(C559,PartnerN°Ref,2,FALSE)),"")</f>
        <v>Talpiot Academic College</v>
      </c>
      <c r="E559" s="212" t="str">
        <f t="shared" ref="E559" si="103">IFERROR(IF(VLOOKUP(C559,PartnerN°Ref,3,FALSE)=0,"",VLOOKUP(C559,PartnerN°Ref,3,FALSE)),"")</f>
        <v>Israel</v>
      </c>
      <c r="F559" s="210" t="s">
        <v>1984</v>
      </c>
      <c r="G559" s="210" t="s">
        <v>1257</v>
      </c>
      <c r="H559" s="213" t="s">
        <v>192</v>
      </c>
      <c r="I559" s="210" t="s">
        <v>480</v>
      </c>
      <c r="J559" s="214" t="s">
        <v>1983</v>
      </c>
      <c r="K559" s="205">
        <v>43535</v>
      </c>
      <c r="L559" s="205">
        <v>43535</v>
      </c>
      <c r="M559" s="206">
        <v>1</v>
      </c>
      <c r="N559" s="207">
        <v>14</v>
      </c>
      <c r="O559" s="203">
        <f t="shared" ref="O559" si="104">IF(R559="Error",0,IF(AND(N559&gt;99,N559&lt;500),180,0)+IF(AND(N559&gt;499,N559&lt;2000),275,0)+IF(AND(N559&gt;1999,N559&lt;3000),360,0)+IF(AND(N559&gt;2999,N559&lt;4000),530,0)+IF(AND(N559&gt;3999,N559&lt;8000),820,0)+IF(N559&gt;7999,1100,0))</f>
        <v>0</v>
      </c>
      <c r="P559" s="200">
        <f t="shared" ref="P559" si="105">IF(R559="Error",0,IF(M559&gt;((L559-K559)+1),IF(AND(H559="Staff",((L559-K559)+1)&gt;0,((L559-K559)+1)&lt;15),(120*((L559-K559)+1)),IF(AND(H559="Staff",((L559-K559)+1)&gt;14,((L559-K559)+1)&lt;61),(1680+((((L559-K559)+1)-14)*70)),IF(AND(H559="Staff",((L559-K559)+1)&gt;60,((L559-K559)+1)&lt;91),(4900+((((L559-K559)+1)-60)*50)),IF(AND(H559="Staff",((L559-K559)+1)&gt;90),6400,IF(AND(H559="Student",((L559-K559)+1)&gt;0,((L559-K559)+1)&lt;15),(55*((L559-K559)+1)),IF(AND(H559="Student",((L559-K559)+1)&gt;14,((L559-K559)+1)&lt;91),(770+((((L559-K559)+1)-14)*40)),IF(AND(H559="Student",((L559-K559)+1)&gt;90),3810,0))))))),IF(AND(H559="Staff",M559&gt;0,M559&lt;15),(120*M559),IF(AND(H559="Staff",M559&gt;14,M559&lt;61),(1680+((M559-14)*70)),IF(AND(H559="Staff",M559&gt;60,M559&lt;91),(4900+((M559-60)*50)),IF(AND(H559="Staff",M559&gt;90),6400,IF(AND(H559="Student",M559&gt;0,M559&lt;15),(55*M559),IF(AND(H559="Student",M559&gt;14,M559&lt;91),(770+((M559-14)*40)),IF(AND(H559="Student",M559&gt;90),3810,0)))))))))</f>
        <v>120</v>
      </c>
      <c r="Q559" s="204">
        <f t="shared" ref="Q559" si="106">O559+P559</f>
        <v>120</v>
      </c>
      <c r="R559" s="196" t="str">
        <f t="shared" ref="R559" si="107">IF(OR(COUNTBLANK(B559:N559)&gt;0,COUNTIF(WorkPackage,B559)=0,COUNTIF(PartnerN°,C559)=0,COUNTIF(CountryALL,E559)=0,COUNTIF(Category2,H559)=0,(L559-K559)&lt;0,ISNUMBER(M559)=FALSE,IF(ISNUMBER(M559)=TRUE,M559=INT(M559*1)/1=FALSE),ISNUMBER(N559)=FALSE,IF(ISNUMBER(N559)=TRUE,N559=INT(N559*1)/1=FALSE)),"Error","")</f>
        <v/>
      </c>
    </row>
    <row r="560" spans="2:18" s="27" customFormat="1" ht="36" x14ac:dyDescent="0.3">
      <c r="B560" s="139" t="s">
        <v>160</v>
      </c>
      <c r="C560" s="25" t="s">
        <v>17</v>
      </c>
      <c r="D560" s="141" t="str">
        <f t="shared" si="30"/>
        <v>The University of Salzburg</v>
      </c>
      <c r="E560" s="141" t="str">
        <f t="shared" si="31"/>
        <v>Austria</v>
      </c>
      <c r="F560" s="139" t="s">
        <v>1317</v>
      </c>
      <c r="G560" s="139" t="s">
        <v>1318</v>
      </c>
      <c r="H560" s="142" t="s">
        <v>192</v>
      </c>
      <c r="I560" s="139" t="s">
        <v>1319</v>
      </c>
      <c r="J560" s="139" t="s">
        <v>1320</v>
      </c>
      <c r="K560" s="75">
        <v>42799</v>
      </c>
      <c r="L560" s="75">
        <v>42803</v>
      </c>
      <c r="M560" s="85">
        <v>5</v>
      </c>
      <c r="N560" s="86">
        <v>1073</v>
      </c>
      <c r="O560" s="82">
        <f t="shared" si="32"/>
        <v>275</v>
      </c>
      <c r="P560" s="69">
        <f t="shared" si="33"/>
        <v>600</v>
      </c>
      <c r="Q560" s="83">
        <f t="shared" si="34"/>
        <v>875</v>
      </c>
      <c r="R560" s="26" t="str">
        <f t="shared" si="35"/>
        <v/>
      </c>
    </row>
    <row r="561" spans="2:18" s="27" customFormat="1" ht="36" x14ac:dyDescent="0.3">
      <c r="B561" s="139" t="s">
        <v>160</v>
      </c>
      <c r="C561" s="25" t="s">
        <v>17</v>
      </c>
      <c r="D561" s="141" t="str">
        <f t="shared" si="30"/>
        <v>The University of Salzburg</v>
      </c>
      <c r="E561" s="141" t="str">
        <f t="shared" si="31"/>
        <v>Austria</v>
      </c>
      <c r="F561" s="139" t="s">
        <v>1321</v>
      </c>
      <c r="G561" s="139" t="s">
        <v>1318</v>
      </c>
      <c r="H561" s="142" t="s">
        <v>192</v>
      </c>
      <c r="I561" s="139" t="s">
        <v>1319</v>
      </c>
      <c r="J561" s="139" t="s">
        <v>1322</v>
      </c>
      <c r="K561" s="75">
        <v>42890</v>
      </c>
      <c r="L561" s="75">
        <v>42896</v>
      </c>
      <c r="M561" s="85">
        <v>7</v>
      </c>
      <c r="N561" s="86">
        <v>1502</v>
      </c>
      <c r="O561" s="82">
        <f t="shared" si="32"/>
        <v>275</v>
      </c>
      <c r="P561" s="69">
        <f t="shared" si="33"/>
        <v>840</v>
      </c>
      <c r="Q561" s="83">
        <f t="shared" si="34"/>
        <v>1115</v>
      </c>
      <c r="R561" s="26" t="str">
        <f t="shared" si="35"/>
        <v/>
      </c>
    </row>
    <row r="562" spans="2:18" s="27" customFormat="1" ht="36" x14ac:dyDescent="0.3">
      <c r="B562" s="139" t="s">
        <v>161</v>
      </c>
      <c r="C562" s="25" t="s">
        <v>17</v>
      </c>
      <c r="D562" s="141" t="str">
        <f t="shared" si="30"/>
        <v>The University of Salzburg</v>
      </c>
      <c r="E562" s="141" t="str">
        <f t="shared" si="31"/>
        <v>Austria</v>
      </c>
      <c r="F562" s="139" t="s">
        <v>1323</v>
      </c>
      <c r="G562" s="139" t="s">
        <v>1308</v>
      </c>
      <c r="H562" s="142" t="s">
        <v>192</v>
      </c>
      <c r="I562" s="139" t="s">
        <v>1319</v>
      </c>
      <c r="J562" s="143" t="s">
        <v>1324</v>
      </c>
      <c r="K562" s="84">
        <v>42701</v>
      </c>
      <c r="L562" s="84">
        <v>42705</v>
      </c>
      <c r="M562" s="85">
        <v>4</v>
      </c>
      <c r="N562" s="86">
        <v>2530</v>
      </c>
      <c r="O562" s="82">
        <f t="shared" si="32"/>
        <v>360</v>
      </c>
      <c r="P562" s="69">
        <f t="shared" si="33"/>
        <v>480</v>
      </c>
      <c r="Q562" s="83">
        <f t="shared" si="34"/>
        <v>840</v>
      </c>
      <c r="R562" s="26" t="str">
        <f t="shared" si="35"/>
        <v/>
      </c>
    </row>
    <row r="563" spans="2:18" s="27" customFormat="1" x14ac:dyDescent="0.3">
      <c r="B563" s="139" t="s">
        <v>161</v>
      </c>
      <c r="C563" s="25" t="s">
        <v>17</v>
      </c>
      <c r="D563" s="141" t="str">
        <f t="shared" si="30"/>
        <v>The University of Salzburg</v>
      </c>
      <c r="E563" s="141" t="str">
        <f t="shared" si="31"/>
        <v>Austria</v>
      </c>
      <c r="F563" s="139" t="s">
        <v>1325</v>
      </c>
      <c r="G563" s="139" t="s">
        <v>1311</v>
      </c>
      <c r="H563" s="142" t="s">
        <v>192</v>
      </c>
      <c r="I563" s="139" t="s">
        <v>1319</v>
      </c>
      <c r="J563" s="143" t="s">
        <v>1324</v>
      </c>
      <c r="K563" s="84">
        <v>42699</v>
      </c>
      <c r="L563" s="84">
        <v>42704</v>
      </c>
      <c r="M563" s="85">
        <v>4</v>
      </c>
      <c r="N563" s="86">
        <v>2530</v>
      </c>
      <c r="O563" s="82">
        <f t="shared" si="32"/>
        <v>360</v>
      </c>
      <c r="P563" s="69">
        <f t="shared" si="33"/>
        <v>480</v>
      </c>
      <c r="Q563" s="83">
        <f t="shared" si="34"/>
        <v>840</v>
      </c>
      <c r="R563" s="26" t="str">
        <f t="shared" si="35"/>
        <v/>
      </c>
    </row>
    <row r="564" spans="2:18" s="27" customFormat="1" ht="36" x14ac:dyDescent="0.3">
      <c r="B564" s="139" t="s">
        <v>160</v>
      </c>
      <c r="C564" s="25" t="s">
        <v>17</v>
      </c>
      <c r="D564" s="141" t="str">
        <f t="shared" si="30"/>
        <v>The University of Salzburg</v>
      </c>
      <c r="E564" s="141" t="str">
        <f t="shared" si="31"/>
        <v>Austria</v>
      </c>
      <c r="F564" s="139" t="s">
        <v>1326</v>
      </c>
      <c r="G564" s="139" t="s">
        <v>1311</v>
      </c>
      <c r="H564" s="142" t="s">
        <v>192</v>
      </c>
      <c r="I564" s="139" t="s">
        <v>1319</v>
      </c>
      <c r="J564" s="143" t="s">
        <v>1320</v>
      </c>
      <c r="K564" s="84">
        <v>42800</v>
      </c>
      <c r="L564" s="84">
        <v>42802</v>
      </c>
      <c r="M564" s="85">
        <v>3</v>
      </c>
      <c r="N564" s="86">
        <v>1073</v>
      </c>
      <c r="O564" s="82">
        <f t="shared" si="32"/>
        <v>275</v>
      </c>
      <c r="P564" s="69">
        <f t="shared" si="33"/>
        <v>360</v>
      </c>
      <c r="Q564" s="83">
        <f t="shared" si="34"/>
        <v>635</v>
      </c>
      <c r="R564" s="26" t="str">
        <f t="shared" si="35"/>
        <v/>
      </c>
    </row>
    <row r="565" spans="2:18" s="27" customFormat="1" ht="36" x14ac:dyDescent="0.3">
      <c r="B565" s="139" t="s">
        <v>160</v>
      </c>
      <c r="C565" s="25" t="s">
        <v>17</v>
      </c>
      <c r="D565" s="141" t="str">
        <f t="shared" si="30"/>
        <v>The University of Salzburg</v>
      </c>
      <c r="E565" s="141" t="str">
        <f t="shared" si="31"/>
        <v>Austria</v>
      </c>
      <c r="F565" s="139" t="s">
        <v>1327</v>
      </c>
      <c r="G565" s="139" t="s">
        <v>1311</v>
      </c>
      <c r="H565" s="142" t="s">
        <v>192</v>
      </c>
      <c r="I565" s="139" t="s">
        <v>1319</v>
      </c>
      <c r="J565" s="143" t="s">
        <v>1322</v>
      </c>
      <c r="K565" s="84">
        <v>42890</v>
      </c>
      <c r="L565" s="84">
        <v>42896</v>
      </c>
      <c r="M565" s="85">
        <v>7</v>
      </c>
      <c r="N565" s="86">
        <v>1502</v>
      </c>
      <c r="O565" s="82">
        <f t="shared" si="32"/>
        <v>275</v>
      </c>
      <c r="P565" s="69">
        <f t="shared" si="33"/>
        <v>840</v>
      </c>
      <c r="Q565" s="83">
        <f t="shared" si="34"/>
        <v>1115</v>
      </c>
      <c r="R565" s="26" t="str">
        <f t="shared" si="35"/>
        <v/>
      </c>
    </row>
    <row r="566" spans="2:18" s="27" customFormat="1" x14ac:dyDescent="0.3">
      <c r="B566" s="139" t="s">
        <v>160</v>
      </c>
      <c r="C566" s="25" t="s">
        <v>17</v>
      </c>
      <c r="D566" s="141" t="str">
        <f t="shared" si="30"/>
        <v>The University of Salzburg</v>
      </c>
      <c r="E566" s="141" t="str">
        <f t="shared" si="31"/>
        <v>Austria</v>
      </c>
      <c r="F566" s="139" t="s">
        <v>1328</v>
      </c>
      <c r="G566" s="139" t="s">
        <v>1318</v>
      </c>
      <c r="H566" s="142" t="s">
        <v>192</v>
      </c>
      <c r="I566" s="139" t="s">
        <v>1319</v>
      </c>
      <c r="J566" s="143" t="s">
        <v>1324</v>
      </c>
      <c r="K566" s="84">
        <v>43044</v>
      </c>
      <c r="L566" s="84">
        <v>43050</v>
      </c>
      <c r="M566" s="85">
        <v>7</v>
      </c>
      <c r="N566" s="86">
        <v>2530</v>
      </c>
      <c r="O566" s="82">
        <f t="shared" si="32"/>
        <v>360</v>
      </c>
      <c r="P566" s="69">
        <f t="shared" si="33"/>
        <v>840</v>
      </c>
      <c r="Q566" s="83">
        <f t="shared" si="34"/>
        <v>1200</v>
      </c>
      <c r="R566" s="26" t="str">
        <f t="shared" si="35"/>
        <v/>
      </c>
    </row>
    <row r="567" spans="2:18" s="27" customFormat="1" x14ac:dyDescent="0.3">
      <c r="B567" s="139" t="s">
        <v>160</v>
      </c>
      <c r="C567" s="25" t="s">
        <v>17</v>
      </c>
      <c r="D567" s="141" t="str">
        <f t="shared" si="30"/>
        <v>The University of Salzburg</v>
      </c>
      <c r="E567" s="141" t="str">
        <f t="shared" si="31"/>
        <v>Austria</v>
      </c>
      <c r="F567" s="139" t="s">
        <v>1329</v>
      </c>
      <c r="G567" s="139" t="s">
        <v>1311</v>
      </c>
      <c r="H567" s="142" t="s">
        <v>192</v>
      </c>
      <c r="I567" s="139" t="s">
        <v>1319</v>
      </c>
      <c r="J567" s="143" t="s">
        <v>1324</v>
      </c>
      <c r="K567" s="84">
        <v>43044</v>
      </c>
      <c r="L567" s="84">
        <v>43050</v>
      </c>
      <c r="M567" s="85">
        <v>7</v>
      </c>
      <c r="N567" s="86">
        <v>2530</v>
      </c>
      <c r="O567" s="82">
        <f t="shared" si="32"/>
        <v>360</v>
      </c>
      <c r="P567" s="69">
        <f t="shared" si="33"/>
        <v>840</v>
      </c>
      <c r="Q567" s="83">
        <f t="shared" si="34"/>
        <v>1200</v>
      </c>
      <c r="R567" s="26" t="str">
        <f t="shared" si="35"/>
        <v/>
      </c>
    </row>
    <row r="568" spans="2:18" s="27" customFormat="1" ht="36" x14ac:dyDescent="0.3">
      <c r="B568" s="139" t="s">
        <v>160</v>
      </c>
      <c r="C568" s="25" t="s">
        <v>17</v>
      </c>
      <c r="D568" s="141" t="str">
        <f t="shared" si="30"/>
        <v>The University of Salzburg</v>
      </c>
      <c r="E568" s="141" t="str">
        <f t="shared" si="31"/>
        <v>Austria</v>
      </c>
      <c r="F568" s="139" t="s">
        <v>1330</v>
      </c>
      <c r="G568" s="139" t="s">
        <v>1311</v>
      </c>
      <c r="H568" s="142" t="s">
        <v>192</v>
      </c>
      <c r="I568" s="139" t="s">
        <v>1319</v>
      </c>
      <c r="J568" s="143" t="s">
        <v>1331</v>
      </c>
      <c r="K568" s="84">
        <v>43179</v>
      </c>
      <c r="L568" s="84">
        <v>43183</v>
      </c>
      <c r="M568" s="85">
        <v>5</v>
      </c>
      <c r="N568" s="86">
        <v>1243</v>
      </c>
      <c r="O568" s="82">
        <f t="shared" si="32"/>
        <v>275</v>
      </c>
      <c r="P568" s="69">
        <f t="shared" si="33"/>
        <v>600</v>
      </c>
      <c r="Q568" s="83">
        <f t="shared" si="34"/>
        <v>875</v>
      </c>
      <c r="R568" s="26" t="str">
        <f t="shared" si="35"/>
        <v/>
      </c>
    </row>
    <row r="569" spans="2:18" s="27" customFormat="1" x14ac:dyDescent="0.3">
      <c r="B569" s="139" t="s">
        <v>160</v>
      </c>
      <c r="C569" s="25" t="s">
        <v>17</v>
      </c>
      <c r="D569" s="141" t="str">
        <f t="shared" si="30"/>
        <v>The University of Salzburg</v>
      </c>
      <c r="E569" s="141" t="str">
        <f t="shared" si="31"/>
        <v>Austria</v>
      </c>
      <c r="F569" s="139" t="s">
        <v>1332</v>
      </c>
      <c r="G569" s="139" t="s">
        <v>1311</v>
      </c>
      <c r="H569" s="142" t="s">
        <v>192</v>
      </c>
      <c r="I569" s="139" t="s">
        <v>1319</v>
      </c>
      <c r="J569" s="143" t="s">
        <v>1333</v>
      </c>
      <c r="K569" s="84">
        <v>43413</v>
      </c>
      <c r="L569" s="84">
        <v>43425</v>
      </c>
      <c r="M569" s="85">
        <v>8</v>
      </c>
      <c r="N569" s="86">
        <v>2530</v>
      </c>
      <c r="O569" s="82">
        <f t="shared" si="32"/>
        <v>360</v>
      </c>
      <c r="P569" s="69">
        <f t="shared" si="33"/>
        <v>960</v>
      </c>
      <c r="Q569" s="83">
        <f t="shared" si="34"/>
        <v>1320</v>
      </c>
      <c r="R569" s="26" t="str">
        <f t="shared" si="35"/>
        <v/>
      </c>
    </row>
    <row r="570" spans="2:18" s="27" customFormat="1" x14ac:dyDescent="0.3">
      <c r="B570" s="139" t="s">
        <v>160</v>
      </c>
      <c r="C570" s="25" t="s">
        <v>17</v>
      </c>
      <c r="D570" s="141" t="str">
        <f t="shared" si="30"/>
        <v>The University of Salzburg</v>
      </c>
      <c r="E570" s="141" t="str">
        <f t="shared" si="31"/>
        <v>Austria</v>
      </c>
      <c r="F570" s="139" t="s">
        <v>1334</v>
      </c>
      <c r="G570" s="139" t="s">
        <v>1318</v>
      </c>
      <c r="H570" s="142" t="s">
        <v>192</v>
      </c>
      <c r="I570" s="139" t="s">
        <v>1319</v>
      </c>
      <c r="J570" s="143" t="s">
        <v>1333</v>
      </c>
      <c r="K570" s="84">
        <v>43413</v>
      </c>
      <c r="L570" s="84">
        <v>43425</v>
      </c>
      <c r="M570" s="85">
        <v>8</v>
      </c>
      <c r="N570" s="86">
        <v>2530</v>
      </c>
      <c r="O570" s="82">
        <f t="shared" si="32"/>
        <v>360</v>
      </c>
      <c r="P570" s="69">
        <f t="shared" si="33"/>
        <v>960</v>
      </c>
      <c r="Q570" s="83">
        <f t="shared" si="34"/>
        <v>1320</v>
      </c>
      <c r="R570" s="26" t="str">
        <f t="shared" si="35"/>
        <v/>
      </c>
    </row>
    <row r="571" spans="2:18" s="27" customFormat="1" x14ac:dyDescent="0.3">
      <c r="B571" s="210" t="s">
        <v>160</v>
      </c>
      <c r="C571" s="195" t="s">
        <v>17</v>
      </c>
      <c r="D571" s="141" t="str">
        <f t="shared" si="30"/>
        <v>The University of Salzburg</v>
      </c>
      <c r="E571" s="141" t="str">
        <f t="shared" si="31"/>
        <v>Austria</v>
      </c>
      <c r="F571" s="210" t="s">
        <v>2055</v>
      </c>
      <c r="G571" s="210" t="s">
        <v>1318</v>
      </c>
      <c r="H571" s="213" t="s">
        <v>192</v>
      </c>
      <c r="I571" s="210" t="s">
        <v>1319</v>
      </c>
      <c r="J571" s="214" t="s">
        <v>1324</v>
      </c>
      <c r="K571" s="205">
        <v>43723</v>
      </c>
      <c r="L571" s="205">
        <v>43730</v>
      </c>
      <c r="M571" s="206">
        <v>5</v>
      </c>
      <c r="N571" s="207">
        <v>2530</v>
      </c>
      <c r="O571" s="82">
        <f t="shared" si="32"/>
        <v>360</v>
      </c>
      <c r="P571" s="69">
        <f t="shared" si="33"/>
        <v>600</v>
      </c>
      <c r="Q571" s="83">
        <f t="shared" si="34"/>
        <v>960</v>
      </c>
      <c r="R571" s="26" t="str">
        <f t="shared" si="35"/>
        <v/>
      </c>
    </row>
    <row r="572" spans="2:18" s="27" customFormat="1" x14ac:dyDescent="0.3">
      <c r="B572" s="210" t="s">
        <v>160</v>
      </c>
      <c r="C572" s="195" t="s">
        <v>17</v>
      </c>
      <c r="D572" s="141" t="str">
        <f t="shared" si="30"/>
        <v>The University of Salzburg</v>
      </c>
      <c r="E572" s="141" t="str">
        <f t="shared" si="31"/>
        <v>Austria</v>
      </c>
      <c r="F572" s="210" t="s">
        <v>2056</v>
      </c>
      <c r="G572" s="210" t="s">
        <v>1311</v>
      </c>
      <c r="H572" s="213" t="s">
        <v>192</v>
      </c>
      <c r="I572" s="210" t="s">
        <v>1319</v>
      </c>
      <c r="J572" s="214" t="s">
        <v>1324</v>
      </c>
      <c r="K572" s="205">
        <v>43723</v>
      </c>
      <c r="L572" s="205">
        <v>43731</v>
      </c>
      <c r="M572" s="206">
        <v>5</v>
      </c>
      <c r="N572" s="207">
        <v>2530</v>
      </c>
      <c r="O572" s="82">
        <f t="shared" si="32"/>
        <v>360</v>
      </c>
      <c r="P572" s="69">
        <f t="shared" si="33"/>
        <v>600</v>
      </c>
      <c r="Q572" s="83">
        <f t="shared" si="34"/>
        <v>960</v>
      </c>
      <c r="R572" s="26" t="str">
        <f t="shared" si="35"/>
        <v/>
      </c>
    </row>
    <row r="573" spans="2:18" s="27" customFormat="1" x14ac:dyDescent="0.3">
      <c r="B573" s="139"/>
      <c r="C573" s="25"/>
      <c r="D573" s="141" t="str">
        <f t="shared" si="30"/>
        <v/>
      </c>
      <c r="E573" s="141" t="str">
        <f t="shared" si="31"/>
        <v/>
      </c>
      <c r="F573" s="139"/>
      <c r="G573" s="139"/>
      <c r="H573" s="142"/>
      <c r="I573" s="139"/>
      <c r="J573" s="143"/>
      <c r="K573" s="84"/>
      <c r="L573" s="84"/>
      <c r="M573" s="85">
        <v>0</v>
      </c>
      <c r="N573" s="86">
        <v>0</v>
      </c>
      <c r="O573" s="82">
        <f t="shared" si="32"/>
        <v>0</v>
      </c>
      <c r="P573" s="69">
        <f t="shared" si="33"/>
        <v>0</v>
      </c>
      <c r="Q573" s="83">
        <f t="shared" si="34"/>
        <v>0</v>
      </c>
      <c r="R573" s="26" t="str">
        <f t="shared" si="35"/>
        <v>Error</v>
      </c>
    </row>
    <row r="574" spans="2:18" s="27" customFormat="1" x14ac:dyDescent="0.3">
      <c r="B574" s="139"/>
      <c r="C574" s="25"/>
      <c r="D574" s="141" t="str">
        <f t="shared" si="30"/>
        <v/>
      </c>
      <c r="E574" s="141" t="str">
        <f t="shared" si="31"/>
        <v/>
      </c>
      <c r="F574" s="139"/>
      <c r="G574" s="139"/>
      <c r="H574" s="142"/>
      <c r="I574" s="139"/>
      <c r="J574" s="143"/>
      <c r="K574" s="84"/>
      <c r="L574" s="84"/>
      <c r="M574" s="85">
        <v>0</v>
      </c>
      <c r="N574" s="86">
        <v>0</v>
      </c>
      <c r="O574" s="82">
        <f t="shared" si="32"/>
        <v>0</v>
      </c>
      <c r="P574" s="69">
        <f t="shared" si="33"/>
        <v>0</v>
      </c>
      <c r="Q574" s="83">
        <f t="shared" si="34"/>
        <v>0</v>
      </c>
      <c r="R574" s="26" t="str">
        <f t="shared" si="35"/>
        <v>Error</v>
      </c>
    </row>
    <row r="575" spans="2:18" s="27" customFormat="1" x14ac:dyDescent="0.3">
      <c r="B575" s="139"/>
      <c r="C575" s="25"/>
      <c r="D575" s="141" t="str">
        <f t="shared" si="30"/>
        <v/>
      </c>
      <c r="E575" s="141" t="str">
        <f t="shared" si="31"/>
        <v/>
      </c>
      <c r="F575" s="139"/>
      <c r="G575" s="139"/>
      <c r="H575" s="142"/>
      <c r="I575" s="139"/>
      <c r="J575" s="143"/>
      <c r="K575" s="84"/>
      <c r="L575" s="84"/>
      <c r="M575" s="85">
        <v>0</v>
      </c>
      <c r="N575" s="86">
        <v>0</v>
      </c>
      <c r="O575" s="82">
        <f t="shared" si="32"/>
        <v>0</v>
      </c>
      <c r="P575" s="69">
        <f t="shared" si="33"/>
        <v>0</v>
      </c>
      <c r="Q575" s="83">
        <f t="shared" si="34"/>
        <v>0</v>
      </c>
      <c r="R575" s="26" t="str">
        <f t="shared" si="35"/>
        <v>Error</v>
      </c>
    </row>
    <row r="576" spans="2:18" s="27" customFormat="1" x14ac:dyDescent="0.3">
      <c r="B576" s="139"/>
      <c r="C576" s="25"/>
      <c r="D576" s="141" t="str">
        <f t="shared" si="30"/>
        <v/>
      </c>
      <c r="E576" s="141" t="str">
        <f t="shared" si="31"/>
        <v/>
      </c>
      <c r="F576" s="139"/>
      <c r="G576" s="139"/>
      <c r="H576" s="142"/>
      <c r="I576" s="139"/>
      <c r="J576" s="143"/>
      <c r="K576" s="84"/>
      <c r="L576" s="84"/>
      <c r="M576" s="85">
        <v>0</v>
      </c>
      <c r="N576" s="86">
        <v>0</v>
      </c>
      <c r="O576" s="82">
        <f t="shared" si="32"/>
        <v>0</v>
      </c>
      <c r="P576" s="69">
        <f t="shared" si="33"/>
        <v>0</v>
      </c>
      <c r="Q576" s="83">
        <f t="shared" si="34"/>
        <v>0</v>
      </c>
      <c r="R576" s="26" t="str">
        <f t="shared" si="35"/>
        <v>Error</v>
      </c>
    </row>
    <row r="577" spans="2:18" s="27" customFormat="1" x14ac:dyDescent="0.3">
      <c r="B577" s="139"/>
      <c r="C577" s="25"/>
      <c r="D577" s="141" t="str">
        <f t="shared" si="30"/>
        <v/>
      </c>
      <c r="E577" s="141" t="str">
        <f t="shared" si="31"/>
        <v/>
      </c>
      <c r="F577" s="139"/>
      <c r="G577" s="139"/>
      <c r="H577" s="142"/>
      <c r="I577" s="139"/>
      <c r="J577" s="143"/>
      <c r="K577" s="84"/>
      <c r="L577" s="84"/>
      <c r="M577" s="85">
        <v>0</v>
      </c>
      <c r="N577" s="86">
        <v>0</v>
      </c>
      <c r="O577" s="82">
        <f t="shared" si="32"/>
        <v>0</v>
      </c>
      <c r="P577" s="69">
        <f t="shared" si="33"/>
        <v>0</v>
      </c>
      <c r="Q577" s="83">
        <f t="shared" si="34"/>
        <v>0</v>
      </c>
      <c r="R577" s="26" t="str">
        <f t="shared" si="35"/>
        <v>Error</v>
      </c>
    </row>
  </sheetData>
  <sheetProtection password="E359" sheet="1" objects="1" scenarios="1" selectLockedCells="1"/>
  <dataConsolidate/>
  <mergeCells count="3">
    <mergeCell ref="B2:R2"/>
    <mergeCell ref="B4:C4"/>
    <mergeCell ref="B5:C5"/>
  </mergeCells>
  <dataValidations xWindow="622" yWindow="529" count="11">
    <dataValidation allowBlank="1" showInputMessage="1" errorTitle="Warning: Max Ceilings exceeded" error="Please be aware that this exceed the &quot;Ceilings&quot; for the maximum amounts for staff cost by country" sqref="O8:O577"/>
    <dataValidation allowBlank="1" showInputMessage="1" showErrorMessage="1" error="Please encode City and Country of Destination" prompt="Please encode City and Country of Destination" sqref="J8:J577"/>
    <dataValidation allowBlank="1" showInputMessage="1" showErrorMessage="1" error="Please encode City and Country of Departure" prompt="Please encode City and Country of Departure" sqref="I8:I577"/>
    <dataValidation type="list" allowBlank="1" showInputMessage="1" showErrorMessage="1" error="Click arrow to select Category" prompt="Click arrow to select Category" sqref="H8:H577">
      <formula1>Category2</formula1>
    </dataValidation>
    <dataValidation type="list" allowBlank="1" showInputMessage="1" showErrorMessage="1" error="Click arrow to select Work Package" prompt="Click arrow to select Work Package" sqref="B8:B577">
      <formula1>WorkPackage</formula1>
    </dataValidation>
    <dataValidation type="list" allowBlank="1" showInputMessage="1" showErrorMessage="1" error="Click arrow to select Partner N°" prompt="Click arrow to select Partner N°" sqref="C8:C577">
      <formula1>PartnerN°</formula1>
    </dataValidation>
    <dataValidation allowBlank="1" showInputMessage="1" showErrorMessage="1" error="Please encode the name of the person travelling" prompt="Please encode the name of the person travelling" sqref="G8:G577"/>
    <dataValidation type="date" allowBlank="1" showInputMessage="1" showErrorMessage="1" error="Please encode date (format must be dd/mm/yy)" prompt="Please encode date (format must be dd/mm/yy)" sqref="K8:L577">
      <formula1>36526</formula1>
      <formula2>55153</formula2>
    </dataValidation>
    <dataValidation allowBlank="1" showInputMessage="1" showErrorMessage="1" error="Please encode supporting document ref." prompt="Please encode supporting document ref." sqref="F8:F577"/>
    <dataValidation type="whole" allowBlank="1" showInputMessage="1" showErrorMessage="1" error="Please encode distance in kilometers (no decimals)" prompt="Please encode distance in kilometers (no decimals)" sqref="N8:N577">
      <formula1>0</formula1>
      <formula2>1000000</formula2>
    </dataValidation>
    <dataValidation type="custom" allowBlank="1" showInputMessage="1" showErrorMessage="1" error="Please encode number of days (max 90 days for student and staff - whole number only)" prompt="Please encode number of days (max 90 days for student and staff - whole number only)" sqref="M8:M577">
      <formula1>M8=INT(M8*1)/1</formula1>
    </dataValidation>
  </dataValidations>
  <printOptions horizontalCentered="1"/>
  <pageMargins left="0.23622047244094491" right="0.23622047244094491" top="0.39370078740157483" bottom="0.94488188976377963" header="0.31496062992125984" footer="0.31496062992125984"/>
  <pageSetup paperSize="9" scale="35" fitToWidth="0" orientation="landscape" r:id="rId1"/>
  <headerFooter>
    <oddFooter xml:space="preserve">&amp;CPage &amp;P of 3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53" r:id="rId4" name="Button 1">
              <controlPr defaultSize="0" print="0" autoFill="0" autoPict="0" macro="[0]!AddRow">
                <anchor moveWithCells="1" sizeWithCells="1">
                  <from>
                    <xdr:col>1</xdr:col>
                    <xdr:colOff>68580</xdr:colOff>
                    <xdr:row>1</xdr:row>
                    <xdr:rowOff>99060</xdr:rowOff>
                  </from>
                  <to>
                    <xdr:col>1</xdr:col>
                    <xdr:colOff>1653540</xdr:colOff>
                    <xdr:row>1</xdr:row>
                    <xdr:rowOff>457200</xdr:rowOff>
                  </to>
                </anchor>
              </controlPr>
            </control>
          </mc:Choice>
        </mc:AlternateContent>
        <mc:AlternateContent xmlns:mc="http://schemas.openxmlformats.org/markup-compatibility/2006">
          <mc:Choice Requires="x14">
            <control shapeId="5154" r:id="rId5" name="Button 2">
              <controlPr defaultSize="0" print="0" autoFill="0" autoPict="0" macro="[0]!DeleteRow">
                <anchor moveWithCells="1" sizeWithCells="1">
                  <from>
                    <xdr:col>1</xdr:col>
                    <xdr:colOff>1729740</xdr:colOff>
                    <xdr:row>1</xdr:row>
                    <xdr:rowOff>99060</xdr:rowOff>
                  </from>
                  <to>
                    <xdr:col>2</xdr:col>
                    <xdr:colOff>449580</xdr:colOff>
                    <xdr:row>1</xdr:row>
                    <xdr:rowOff>457200</xdr:rowOff>
                  </to>
                </anchor>
              </controlPr>
            </control>
          </mc:Choice>
        </mc:AlternateContent>
        <mc:AlternateContent xmlns:mc="http://schemas.openxmlformats.org/markup-compatibility/2006">
          <mc:Choice Requires="x14">
            <control shapeId="5158" r:id="rId6" name="Button 3">
              <controlPr defaultSize="0" print="0" autoFill="0" autoPict="0" macro="[0]!DuplicateRow">
                <anchor moveWithCells="1">
                  <from>
                    <xdr:col>2</xdr:col>
                    <xdr:colOff>525780</xdr:colOff>
                    <xdr:row>1</xdr:row>
                    <xdr:rowOff>99060</xdr:rowOff>
                  </from>
                  <to>
                    <xdr:col>3</xdr:col>
                    <xdr:colOff>1386840</xdr:colOff>
                    <xdr:row>1</xdr:row>
                    <xdr:rowOff>457200</xdr:rowOff>
                  </to>
                </anchor>
              </controlPr>
            </control>
          </mc:Choice>
        </mc:AlternateContent>
        <mc:AlternateContent xmlns:mc="http://schemas.openxmlformats.org/markup-compatibility/2006">
          <mc:Choice Requires="x14">
            <control shapeId="5159" r:id="rId7" name="Button 4">
              <controlPr defaultSize="0" print="0" autoFill="0" autoPict="0" macro="[0]!Distance">
                <anchor moveWithCells="1" sizeWithCells="1">
                  <from>
                    <xdr:col>3</xdr:col>
                    <xdr:colOff>1463040</xdr:colOff>
                    <xdr:row>1</xdr:row>
                    <xdr:rowOff>99060</xdr:rowOff>
                  </from>
                  <to>
                    <xdr:col>3</xdr:col>
                    <xdr:colOff>3032760</xdr:colOff>
                    <xdr:row>1</xdr:row>
                    <xdr:rowOff>457200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3" tint="0.39997558519241921"/>
    <pageSetUpPr fitToPage="1"/>
  </sheetPr>
  <dimension ref="B1:O27"/>
  <sheetViews>
    <sheetView showGridLines="0" zoomScale="50" zoomScaleNormal="50" zoomScaleSheetLayoutView="55" workbookViewId="0">
      <pane ySplit="8" topLeftCell="A9" activePane="bottomLeft" state="frozen"/>
      <selection pane="bottomLeft" activeCell="B27" sqref="B27"/>
    </sheetView>
  </sheetViews>
  <sheetFormatPr defaultColWidth="9.109375" defaultRowHeight="18" x14ac:dyDescent="0.35"/>
  <cols>
    <col min="1" max="1" width="1.5546875" style="5" customWidth="1"/>
    <col min="2" max="2" width="42.5546875" style="5" customWidth="1"/>
    <col min="3" max="3" width="10.5546875" style="5" customWidth="1"/>
    <col min="4" max="5" width="50.5546875" style="5" customWidth="1"/>
    <col min="6" max="7" width="20.5546875" style="5" customWidth="1"/>
    <col min="8" max="8" width="50.5546875" style="5" customWidth="1"/>
    <col min="9" max="9" width="35.5546875" style="5" customWidth="1"/>
    <col min="10" max="14" width="20.5546875" style="5" customWidth="1"/>
    <col min="15" max="15" width="11.33203125" style="5" bestFit="1" customWidth="1"/>
    <col min="16" max="16" width="1.5546875" style="5" customWidth="1"/>
    <col min="17" max="16384" width="9.109375" style="5"/>
  </cols>
  <sheetData>
    <row r="1" spans="2:15" ht="8.1" customHeight="1" x14ac:dyDescent="0.35"/>
    <row r="2" spans="2:15" s="8" customFormat="1" ht="40.049999999999997" customHeight="1" x14ac:dyDescent="0.35">
      <c r="B2" s="291" t="s">
        <v>171</v>
      </c>
      <c r="C2" s="291"/>
      <c r="D2" s="291"/>
      <c r="E2" s="291"/>
      <c r="F2" s="291"/>
      <c r="G2" s="291"/>
      <c r="H2" s="291"/>
      <c r="I2" s="291"/>
      <c r="J2" s="291"/>
      <c r="K2" s="291"/>
      <c r="L2" s="291"/>
      <c r="M2" s="291"/>
      <c r="N2" s="291"/>
      <c r="O2" s="291"/>
    </row>
    <row r="3" spans="2:15" s="8" customFormat="1" ht="8.1" customHeight="1" x14ac:dyDescent="0.35">
      <c r="B3" s="22"/>
      <c r="N3" s="73"/>
      <c r="O3" s="20"/>
    </row>
    <row r="4" spans="2:15" s="8" customFormat="1" ht="20.100000000000001" customHeight="1" x14ac:dyDescent="0.35">
      <c r="B4" s="288" t="s">
        <v>170</v>
      </c>
      <c r="C4" s="288"/>
      <c r="D4" s="289">
        <f>SUMIF(O:O,"&lt;&gt;Error",N:N)</f>
        <v>42573.52</v>
      </c>
      <c r="E4" s="292" t="str">
        <f>IF(D4&gt;ROUND('Final financial statement'!D15*1.1,2),"Exceeds Grant Awarded + 10%","")</f>
        <v/>
      </c>
      <c r="N4" s="73"/>
      <c r="O4" s="20"/>
    </row>
    <row r="5" spans="2:15" s="8" customFormat="1" ht="20.100000000000001" customHeight="1" x14ac:dyDescent="0.35">
      <c r="B5" s="288"/>
      <c r="C5" s="288"/>
      <c r="D5" s="289"/>
      <c r="E5" s="292"/>
      <c r="N5" s="73"/>
      <c r="O5" s="20"/>
    </row>
    <row r="6" spans="2:15" s="8" customFormat="1" ht="8.1" customHeight="1" x14ac:dyDescent="0.35">
      <c r="B6" s="9"/>
      <c r="C6" s="10"/>
      <c r="D6" s="10"/>
      <c r="E6" s="10"/>
      <c r="F6" s="10"/>
      <c r="G6" s="10"/>
      <c r="H6" s="10"/>
      <c r="I6" s="10"/>
      <c r="J6" s="10"/>
      <c r="K6" s="10"/>
      <c r="L6" s="10"/>
      <c r="M6" s="10"/>
      <c r="N6" s="74"/>
      <c r="O6" s="21"/>
    </row>
    <row r="7" spans="2:15" s="34" customFormat="1" ht="54" x14ac:dyDescent="0.35">
      <c r="B7" s="175" t="s">
        <v>155</v>
      </c>
      <c r="C7" s="175" t="s">
        <v>146</v>
      </c>
      <c r="D7" s="175" t="s">
        <v>362</v>
      </c>
      <c r="E7" s="175" t="s">
        <v>360</v>
      </c>
      <c r="F7" s="175" t="s">
        <v>216</v>
      </c>
      <c r="G7" s="175" t="s">
        <v>251</v>
      </c>
      <c r="H7" s="169" t="s">
        <v>132</v>
      </c>
      <c r="I7" s="169" t="s">
        <v>265</v>
      </c>
      <c r="J7" s="175" t="s">
        <v>319</v>
      </c>
      <c r="K7" s="175" t="s">
        <v>318</v>
      </c>
      <c r="L7" s="175" t="s">
        <v>340</v>
      </c>
      <c r="M7" s="175" t="s">
        <v>223</v>
      </c>
      <c r="N7" s="175" t="s">
        <v>320</v>
      </c>
      <c r="O7" s="175" t="s">
        <v>196</v>
      </c>
    </row>
    <row r="8" spans="2:15" s="30" customFormat="1" hidden="1" x14ac:dyDescent="0.3">
      <c r="B8" s="139"/>
      <c r="C8" s="25"/>
      <c r="D8" s="141" t="str">
        <f t="shared" ref="D8:D13" si="0">IFERROR(IF(VLOOKUP(C8,PartnerN°Ref,2,FALSE)=0,"",VLOOKUP(C8,PartnerN°Ref,2,FALSE)),"")</f>
        <v/>
      </c>
      <c r="E8" s="141" t="str">
        <f t="shared" ref="E8:E13" si="1">IFERROR(IF(VLOOKUP(C8,PartnerN°Ref,3,FALSE)=0,"",VLOOKUP(C8,PartnerN°Ref,3,FALSE)),"")</f>
        <v/>
      </c>
      <c r="F8" s="139"/>
      <c r="G8" s="75"/>
      <c r="H8" s="139"/>
      <c r="I8" s="139"/>
      <c r="J8" s="25"/>
      <c r="K8" s="138"/>
      <c r="L8" s="25"/>
      <c r="M8" s="140" t="str">
        <f t="shared" ref="M8:M13" si="2">IFERROR(ROUND(K8/N8,5),"")</f>
        <v/>
      </c>
      <c r="N8" s="72">
        <v>0</v>
      </c>
      <c r="O8" s="26" t="str">
        <f t="shared" ref="O8:O13" si="3">IF(OR(COUNTBLANK(B8:N8)&gt;0,COUNTIF(WorkPackage,B8)=0,COUNTIF(PartnerN°,C8)=0,COUNTIF(CountryEligEquip,E8)=0,COUNTIF(VATTAXES,J8)=0,ISNUMBER(N8)=FALSE,IF(ISNUMBER(N8)=TRUE,N8=INT(N8*100)/100=FALSE)),"Error","")</f>
        <v>Error</v>
      </c>
    </row>
    <row r="9" spans="2:15" s="30" customFormat="1" ht="36" x14ac:dyDescent="0.3">
      <c r="B9" s="139" t="s">
        <v>160</v>
      </c>
      <c r="C9" s="25" t="s">
        <v>7</v>
      </c>
      <c r="D9" s="141" t="str">
        <f t="shared" si="0"/>
        <v>Kibbutzim College of Education, Technology and Arts</v>
      </c>
      <c r="E9" s="141" t="str">
        <f t="shared" si="1"/>
        <v>Israel</v>
      </c>
      <c r="F9" s="139" t="s">
        <v>494</v>
      </c>
      <c r="G9" s="75">
        <v>42738</v>
      </c>
      <c r="H9" s="139" t="s">
        <v>495</v>
      </c>
      <c r="I9" s="139" t="s">
        <v>496</v>
      </c>
      <c r="J9" s="25" t="s">
        <v>220</v>
      </c>
      <c r="K9" s="138">
        <f>11934/2</f>
        <v>5967</v>
      </c>
      <c r="L9" s="25" t="s">
        <v>497</v>
      </c>
      <c r="M9" s="140">
        <f t="shared" si="2"/>
        <v>4.0226199999999999</v>
      </c>
      <c r="N9" s="72">
        <v>1483.36</v>
      </c>
      <c r="O9" s="26" t="str">
        <f t="shared" si="3"/>
        <v/>
      </c>
    </row>
    <row r="10" spans="2:15" s="30" customFormat="1" ht="36" x14ac:dyDescent="0.3">
      <c r="B10" s="139" t="s">
        <v>160</v>
      </c>
      <c r="C10" s="25" t="s">
        <v>7</v>
      </c>
      <c r="D10" s="141" t="str">
        <f t="shared" si="0"/>
        <v>Kibbutzim College of Education, Technology and Arts</v>
      </c>
      <c r="E10" s="141" t="str">
        <f t="shared" si="1"/>
        <v>Israel</v>
      </c>
      <c r="F10" s="139" t="s">
        <v>498</v>
      </c>
      <c r="G10" s="75">
        <v>42774</v>
      </c>
      <c r="H10" s="139" t="s">
        <v>499</v>
      </c>
      <c r="I10" s="139" t="s">
        <v>500</v>
      </c>
      <c r="J10" s="25" t="s">
        <v>220</v>
      </c>
      <c r="K10" s="138">
        <v>6308.57</v>
      </c>
      <c r="L10" s="25" t="s">
        <v>497</v>
      </c>
      <c r="M10" s="140">
        <f t="shared" si="2"/>
        <v>4.0225999999999997</v>
      </c>
      <c r="N10" s="72">
        <v>1568.28</v>
      </c>
      <c r="O10" s="26" t="str">
        <f t="shared" si="3"/>
        <v/>
      </c>
    </row>
    <row r="11" spans="2:15" s="30" customFormat="1" ht="36" x14ac:dyDescent="0.3">
      <c r="B11" s="139" t="s">
        <v>160</v>
      </c>
      <c r="C11" s="25" t="s">
        <v>7</v>
      </c>
      <c r="D11" s="141" t="str">
        <f t="shared" si="0"/>
        <v>Kibbutzim College of Education, Technology and Arts</v>
      </c>
      <c r="E11" s="141" t="str">
        <f t="shared" si="1"/>
        <v>Israel</v>
      </c>
      <c r="F11" s="139" t="s">
        <v>501</v>
      </c>
      <c r="G11" s="75">
        <v>42680</v>
      </c>
      <c r="H11" s="139" t="s">
        <v>563</v>
      </c>
      <c r="I11" s="139" t="s">
        <v>502</v>
      </c>
      <c r="J11" s="25" t="s">
        <v>220</v>
      </c>
      <c r="K11" s="138">
        <f>42000/20*6</f>
        <v>12600</v>
      </c>
      <c r="L11" s="25" t="s">
        <v>497</v>
      </c>
      <c r="M11" s="140">
        <f t="shared" si="2"/>
        <v>4.0225999999999997</v>
      </c>
      <c r="N11" s="72">
        <v>3132.3</v>
      </c>
      <c r="O11" s="26" t="str">
        <f t="shared" si="3"/>
        <v/>
      </c>
    </row>
    <row r="12" spans="2:15" s="30" customFormat="1" ht="36" x14ac:dyDescent="0.3">
      <c r="B12" s="139" t="s">
        <v>160</v>
      </c>
      <c r="C12" s="25" t="s">
        <v>7</v>
      </c>
      <c r="D12" s="141" t="str">
        <f t="shared" si="0"/>
        <v>Kibbutzim College of Education, Technology and Arts</v>
      </c>
      <c r="E12" s="141" t="str">
        <f t="shared" si="1"/>
        <v>Israel</v>
      </c>
      <c r="F12" s="139" t="s">
        <v>503</v>
      </c>
      <c r="G12" s="75">
        <v>42680</v>
      </c>
      <c r="H12" s="139" t="s">
        <v>504</v>
      </c>
      <c r="I12" s="139" t="s">
        <v>505</v>
      </c>
      <c r="J12" s="25" t="s">
        <v>220</v>
      </c>
      <c r="K12" s="138">
        <v>5050</v>
      </c>
      <c r="L12" s="25" t="s">
        <v>497</v>
      </c>
      <c r="M12" s="140">
        <f t="shared" si="2"/>
        <v>4.0226199999999999</v>
      </c>
      <c r="N12" s="72">
        <v>1255.4000000000001</v>
      </c>
      <c r="O12" s="26" t="str">
        <f t="shared" si="3"/>
        <v/>
      </c>
    </row>
    <row r="13" spans="2:15" s="30" customFormat="1" ht="72" x14ac:dyDescent="0.3">
      <c r="B13" s="139" t="s">
        <v>160</v>
      </c>
      <c r="C13" s="25" t="s">
        <v>7</v>
      </c>
      <c r="D13" s="141" t="str">
        <f t="shared" si="0"/>
        <v>Kibbutzim College of Education, Technology and Arts</v>
      </c>
      <c r="E13" s="141" t="str">
        <f t="shared" si="1"/>
        <v>Israel</v>
      </c>
      <c r="F13" s="139" t="s">
        <v>506</v>
      </c>
      <c r="G13" s="75">
        <v>42869</v>
      </c>
      <c r="H13" s="139" t="s">
        <v>564</v>
      </c>
      <c r="I13" s="139" t="s">
        <v>507</v>
      </c>
      <c r="J13" s="25" t="s">
        <v>220</v>
      </c>
      <c r="K13" s="138">
        <v>16409</v>
      </c>
      <c r="L13" s="25" t="s">
        <v>497</v>
      </c>
      <c r="M13" s="140">
        <f t="shared" si="2"/>
        <v>4.0225999999999997</v>
      </c>
      <c r="N13" s="72">
        <v>4079.2</v>
      </c>
      <c r="O13" s="26" t="str">
        <f t="shared" si="3"/>
        <v/>
      </c>
    </row>
    <row r="14" spans="2:15" s="30" customFormat="1" x14ac:dyDescent="0.3">
      <c r="B14" s="139" t="s">
        <v>160</v>
      </c>
      <c r="C14" s="25" t="s">
        <v>9</v>
      </c>
      <c r="D14" s="141" t="str">
        <f t="shared" ref="D14:D27" si="4">IFERROR(IF(VLOOKUP(C14,PartnerN°Ref,2,FALSE)=0,"",VLOOKUP(C14,PartnerN°Ref,2,FALSE)),"")</f>
        <v>Beit Berl College</v>
      </c>
      <c r="E14" s="141" t="str">
        <f t="shared" ref="E14:E27" si="5">IFERROR(IF(VLOOKUP(C14,PartnerN°Ref,3,FALSE)=0,"",VLOOKUP(C14,PartnerN°Ref,3,FALSE)),"")</f>
        <v>Israel</v>
      </c>
      <c r="F14" s="139">
        <v>1703643</v>
      </c>
      <c r="G14" s="75">
        <v>42928</v>
      </c>
      <c r="H14" s="139" t="s">
        <v>900</v>
      </c>
      <c r="I14" s="139" t="s">
        <v>901</v>
      </c>
      <c r="J14" s="25" t="s">
        <v>220</v>
      </c>
      <c r="K14" s="138">
        <v>3494</v>
      </c>
      <c r="L14" s="25" t="s">
        <v>497</v>
      </c>
      <c r="M14" s="140">
        <f t="shared" ref="M14:M27" si="6">IFERROR(ROUND(K14/N14,5),"")</f>
        <v>4.0226100000000002</v>
      </c>
      <c r="N14" s="72">
        <v>868.59</v>
      </c>
      <c r="O14" s="26" t="str">
        <f t="shared" ref="O14:O27" si="7">IF(OR(COUNTBLANK(B14:N14)&gt;0,COUNTIF(WorkPackage,B14)=0,COUNTIF(PartnerN°,C14)=0,COUNTIF(CountryEligEquip,E14)=0,COUNTIF(VATTAXES,J14)=0,ISNUMBER(N14)=FALSE,IF(ISNUMBER(N14)=TRUE,N14=INT(N14*100)/100=FALSE)),"Error","")</f>
        <v/>
      </c>
    </row>
    <row r="15" spans="2:15" s="30" customFormat="1" x14ac:dyDescent="0.3">
      <c r="B15" s="139" t="s">
        <v>160</v>
      </c>
      <c r="C15" s="25" t="s">
        <v>9</v>
      </c>
      <c r="D15" s="141" t="str">
        <f t="shared" si="4"/>
        <v>Beit Berl College</v>
      </c>
      <c r="E15" s="141" t="str">
        <f t="shared" si="5"/>
        <v>Israel</v>
      </c>
      <c r="F15" s="139">
        <v>176002006</v>
      </c>
      <c r="G15" s="75">
        <v>43074</v>
      </c>
      <c r="H15" s="139" t="s">
        <v>902</v>
      </c>
      <c r="I15" s="139" t="s">
        <v>903</v>
      </c>
      <c r="J15" s="25" t="s">
        <v>220</v>
      </c>
      <c r="K15" s="138">
        <v>8115</v>
      </c>
      <c r="L15" s="25" t="s">
        <v>497</v>
      </c>
      <c r="M15" s="140">
        <f t="shared" si="6"/>
        <v>4.0225999999999997</v>
      </c>
      <c r="N15" s="72">
        <v>2017.35</v>
      </c>
      <c r="O15" s="26" t="str">
        <f t="shared" si="7"/>
        <v/>
      </c>
    </row>
    <row r="16" spans="2:15" s="30" customFormat="1" x14ac:dyDescent="0.3">
      <c r="B16" s="139" t="s">
        <v>160</v>
      </c>
      <c r="C16" s="25" t="s">
        <v>9</v>
      </c>
      <c r="D16" s="141" t="str">
        <f t="shared" si="4"/>
        <v>Beit Berl College</v>
      </c>
      <c r="E16" s="141" t="str">
        <f t="shared" si="5"/>
        <v>Israel</v>
      </c>
      <c r="F16" s="139">
        <v>1707629</v>
      </c>
      <c r="G16" s="75">
        <v>43081</v>
      </c>
      <c r="H16" s="139" t="s">
        <v>904</v>
      </c>
      <c r="I16" s="139" t="s">
        <v>901</v>
      </c>
      <c r="J16" s="25" t="s">
        <v>220</v>
      </c>
      <c r="K16" s="138">
        <v>7137</v>
      </c>
      <c r="L16" s="25" t="s">
        <v>497</v>
      </c>
      <c r="M16" s="140">
        <f t="shared" si="6"/>
        <v>4.0220500000000001</v>
      </c>
      <c r="N16" s="72">
        <v>1774.47</v>
      </c>
      <c r="O16" s="26" t="str">
        <f t="shared" si="7"/>
        <v/>
      </c>
    </row>
    <row r="17" spans="2:15" s="30" customFormat="1" x14ac:dyDescent="0.3">
      <c r="B17" s="139" t="s">
        <v>160</v>
      </c>
      <c r="C17" s="25" t="s">
        <v>9</v>
      </c>
      <c r="D17" s="141" t="str">
        <f t="shared" si="4"/>
        <v>Beit Berl College</v>
      </c>
      <c r="E17" s="141" t="str">
        <f t="shared" si="5"/>
        <v>Israel</v>
      </c>
      <c r="F17" s="139">
        <v>1070921</v>
      </c>
      <c r="G17" s="75">
        <v>43142</v>
      </c>
      <c r="H17" s="139" t="s">
        <v>905</v>
      </c>
      <c r="I17" s="139" t="s">
        <v>906</v>
      </c>
      <c r="J17" s="25" t="s">
        <v>561</v>
      </c>
      <c r="K17" s="138">
        <v>3218</v>
      </c>
      <c r="L17" s="25" t="s">
        <v>497</v>
      </c>
      <c r="M17" s="140">
        <f t="shared" si="6"/>
        <v>4.0238100000000001</v>
      </c>
      <c r="N17" s="72">
        <v>799.74</v>
      </c>
      <c r="O17" s="26" t="str">
        <f t="shared" si="7"/>
        <v/>
      </c>
    </row>
    <row r="18" spans="2:15" s="30" customFormat="1" ht="72" x14ac:dyDescent="0.3">
      <c r="B18" s="139" t="s">
        <v>160</v>
      </c>
      <c r="C18" s="25" t="s">
        <v>10</v>
      </c>
      <c r="D18" s="141" t="str">
        <f t="shared" si="4"/>
        <v>Kaye Academic College of Education</v>
      </c>
      <c r="E18" s="141" t="str">
        <f t="shared" si="5"/>
        <v>Israel</v>
      </c>
      <c r="F18" s="139">
        <v>176001582</v>
      </c>
      <c r="G18" s="75">
        <v>42977</v>
      </c>
      <c r="H18" s="139" t="s">
        <v>999</v>
      </c>
      <c r="I18" s="139" t="s">
        <v>1000</v>
      </c>
      <c r="J18" s="25" t="s">
        <v>220</v>
      </c>
      <c r="K18" s="138">
        <v>30992</v>
      </c>
      <c r="L18" s="25" t="s">
        <v>497</v>
      </c>
      <c r="M18" s="140">
        <f t="shared" si="6"/>
        <v>4.0226100000000002</v>
      </c>
      <c r="N18" s="72">
        <v>7704.46</v>
      </c>
      <c r="O18" s="26" t="str">
        <f t="shared" si="7"/>
        <v/>
      </c>
    </row>
    <row r="19" spans="2:15" s="30" customFormat="1" x14ac:dyDescent="0.3">
      <c r="B19" s="139" t="s">
        <v>160</v>
      </c>
      <c r="C19" s="25" t="s">
        <v>10</v>
      </c>
      <c r="D19" s="141" t="str">
        <f t="shared" si="4"/>
        <v>Kaye Academic College of Education</v>
      </c>
      <c r="E19" s="141" t="str">
        <f t="shared" si="5"/>
        <v>Israel</v>
      </c>
      <c r="F19" s="139">
        <v>174004848</v>
      </c>
      <c r="G19" s="75">
        <v>43076</v>
      </c>
      <c r="H19" s="139" t="s">
        <v>1001</v>
      </c>
      <c r="I19" s="139" t="s">
        <v>1000</v>
      </c>
      <c r="J19" s="25" t="s">
        <v>220</v>
      </c>
      <c r="K19" s="138">
        <v>1486</v>
      </c>
      <c r="L19" s="25" t="s">
        <v>497</v>
      </c>
      <c r="M19" s="140">
        <f t="shared" si="6"/>
        <v>4.0226300000000004</v>
      </c>
      <c r="N19" s="72">
        <v>369.41</v>
      </c>
      <c r="O19" s="26" t="str">
        <f t="shared" si="7"/>
        <v/>
      </c>
    </row>
    <row r="20" spans="2:15" s="30" customFormat="1" x14ac:dyDescent="0.3">
      <c r="B20" s="139" t="s">
        <v>160</v>
      </c>
      <c r="C20" s="25" t="s">
        <v>10</v>
      </c>
      <c r="D20" s="141" t="str">
        <f t="shared" si="4"/>
        <v>Kaye Academic College of Education</v>
      </c>
      <c r="E20" s="141" t="str">
        <f t="shared" si="5"/>
        <v>Israel</v>
      </c>
      <c r="F20" s="139">
        <v>1020256</v>
      </c>
      <c r="G20" s="75">
        <v>43404</v>
      </c>
      <c r="H20" s="139" t="s">
        <v>1002</v>
      </c>
      <c r="I20" s="139" t="s">
        <v>1003</v>
      </c>
      <c r="J20" s="25" t="s">
        <v>220</v>
      </c>
      <c r="K20" s="138">
        <v>4867.2</v>
      </c>
      <c r="L20" s="25" t="s">
        <v>497</v>
      </c>
      <c r="M20" s="140">
        <f t="shared" si="6"/>
        <v>4.1631</v>
      </c>
      <c r="N20" s="72">
        <v>1169.1300000000001</v>
      </c>
      <c r="O20" s="26" t="str">
        <f t="shared" si="7"/>
        <v/>
      </c>
    </row>
    <row r="21" spans="2:15" s="30" customFormat="1" ht="36" x14ac:dyDescent="0.3">
      <c r="B21" s="139" t="s">
        <v>160</v>
      </c>
      <c r="C21" s="25" t="s">
        <v>14</v>
      </c>
      <c r="D21" s="141" t="str">
        <f t="shared" si="4"/>
        <v>Gordon Academic College of Education</v>
      </c>
      <c r="E21" s="141" t="str">
        <f t="shared" si="5"/>
        <v>Israel</v>
      </c>
      <c r="F21" s="139" t="s">
        <v>1113</v>
      </c>
      <c r="G21" s="75">
        <v>42928</v>
      </c>
      <c r="H21" s="139" t="s">
        <v>1180</v>
      </c>
      <c r="I21" s="139" t="s">
        <v>1181</v>
      </c>
      <c r="J21" s="25" t="s">
        <v>220</v>
      </c>
      <c r="K21" s="138">
        <v>7324.2</v>
      </c>
      <c r="L21" s="25" t="s">
        <v>497</v>
      </c>
      <c r="M21" s="140">
        <f t="shared" si="6"/>
        <v>4.0226100000000002</v>
      </c>
      <c r="N21" s="72">
        <v>1820.76</v>
      </c>
      <c r="O21" s="26" t="str">
        <f t="shared" si="7"/>
        <v/>
      </c>
    </row>
    <row r="22" spans="2:15" s="30" customFormat="1" ht="36" x14ac:dyDescent="0.3">
      <c r="B22" s="139" t="s">
        <v>160</v>
      </c>
      <c r="C22" s="25" t="s">
        <v>14</v>
      </c>
      <c r="D22" s="141" t="str">
        <f t="shared" si="4"/>
        <v>Gordon Academic College of Education</v>
      </c>
      <c r="E22" s="141" t="str">
        <f t="shared" si="5"/>
        <v>Israel</v>
      </c>
      <c r="F22" s="139" t="s">
        <v>1118</v>
      </c>
      <c r="G22" s="75">
        <v>42988</v>
      </c>
      <c r="H22" s="139" t="s">
        <v>1182</v>
      </c>
      <c r="I22" s="139" t="s">
        <v>1183</v>
      </c>
      <c r="J22" s="25" t="s">
        <v>220</v>
      </c>
      <c r="K22" s="138">
        <v>4411</v>
      </c>
      <c r="L22" s="25" t="s">
        <v>497</v>
      </c>
      <c r="M22" s="140">
        <f t="shared" si="6"/>
        <v>4.0226199999999999</v>
      </c>
      <c r="N22" s="72">
        <v>1096.55</v>
      </c>
      <c r="O22" s="26" t="str">
        <f t="shared" si="7"/>
        <v/>
      </c>
    </row>
    <row r="23" spans="2:15" s="30" customFormat="1" x14ac:dyDescent="0.3">
      <c r="B23" s="139" t="s">
        <v>160</v>
      </c>
      <c r="C23" s="25" t="s">
        <v>14</v>
      </c>
      <c r="D23" s="141" t="str">
        <f t="shared" si="4"/>
        <v>Gordon Academic College of Education</v>
      </c>
      <c r="E23" s="141" t="str">
        <f t="shared" si="5"/>
        <v>Israel</v>
      </c>
      <c r="F23" s="139" t="s">
        <v>1121</v>
      </c>
      <c r="G23" s="75">
        <v>42843</v>
      </c>
      <c r="H23" s="139" t="s">
        <v>1184</v>
      </c>
      <c r="I23" s="139" t="s">
        <v>1181</v>
      </c>
      <c r="J23" s="25" t="s">
        <v>220</v>
      </c>
      <c r="K23" s="138">
        <v>5547</v>
      </c>
      <c r="L23" s="25" t="s">
        <v>497</v>
      </c>
      <c r="M23" s="140">
        <f t="shared" si="6"/>
        <v>4.0225999999999997</v>
      </c>
      <c r="N23" s="72">
        <v>1378.96</v>
      </c>
      <c r="O23" s="26" t="str">
        <f t="shared" si="7"/>
        <v/>
      </c>
    </row>
    <row r="24" spans="2:15" s="199" customFormat="1" x14ac:dyDescent="0.3">
      <c r="B24" s="210" t="s">
        <v>160</v>
      </c>
      <c r="C24" s="195" t="s">
        <v>14</v>
      </c>
      <c r="D24" s="212" t="str">
        <f t="shared" si="4"/>
        <v>Gordon Academic College of Education</v>
      </c>
      <c r="E24" s="212" t="str">
        <f t="shared" si="5"/>
        <v>Israel</v>
      </c>
      <c r="F24" s="210" t="s">
        <v>1124</v>
      </c>
      <c r="G24" s="202">
        <v>43173</v>
      </c>
      <c r="H24" s="210" t="s">
        <v>1907</v>
      </c>
      <c r="I24" s="210" t="s">
        <v>1908</v>
      </c>
      <c r="J24" s="195" t="s">
        <v>220</v>
      </c>
      <c r="K24" s="209">
        <v>3903</v>
      </c>
      <c r="L24" s="195" t="s">
        <v>497</v>
      </c>
      <c r="M24" s="211">
        <f t="shared" si="6"/>
        <v>4.0225900000000001</v>
      </c>
      <c r="N24" s="201">
        <v>970.27</v>
      </c>
      <c r="O24" s="196" t="str">
        <f t="shared" si="7"/>
        <v/>
      </c>
    </row>
    <row r="25" spans="2:15" s="30" customFormat="1" ht="90" x14ac:dyDescent="0.3">
      <c r="B25" s="139" t="s">
        <v>162</v>
      </c>
      <c r="C25" s="25" t="s">
        <v>15</v>
      </c>
      <c r="D25" s="141" t="str">
        <f t="shared" si="4"/>
        <v>The College of Sakhnin</v>
      </c>
      <c r="E25" s="141" t="str">
        <f t="shared" si="5"/>
        <v>Israel</v>
      </c>
      <c r="F25" s="189" t="s">
        <v>1234</v>
      </c>
      <c r="G25" s="75">
        <v>43131</v>
      </c>
      <c r="H25" s="189" t="s">
        <v>1389</v>
      </c>
      <c r="I25" s="189" t="s">
        <v>1235</v>
      </c>
      <c r="J25" s="190" t="s">
        <v>220</v>
      </c>
      <c r="K25" s="138">
        <v>22090</v>
      </c>
      <c r="L25" s="190" t="s">
        <v>497</v>
      </c>
      <c r="M25" s="140">
        <f t="shared" si="6"/>
        <v>4.0225999999999997</v>
      </c>
      <c r="N25" s="72">
        <v>5491.47</v>
      </c>
      <c r="O25" s="26" t="str">
        <f t="shared" si="7"/>
        <v/>
      </c>
    </row>
    <row r="26" spans="2:15" s="30" customFormat="1" x14ac:dyDescent="0.3">
      <c r="B26" s="139" t="s">
        <v>160</v>
      </c>
      <c r="C26" s="25" t="s">
        <v>16</v>
      </c>
      <c r="D26" s="141" t="str">
        <f t="shared" si="4"/>
        <v>Talpiot Academic College</v>
      </c>
      <c r="E26" s="141" t="str">
        <f t="shared" si="5"/>
        <v>Israel</v>
      </c>
      <c r="F26" s="139" t="s">
        <v>1291</v>
      </c>
      <c r="G26" s="75">
        <v>42794</v>
      </c>
      <c r="H26" s="139" t="s">
        <v>1292</v>
      </c>
      <c r="I26" s="139" t="s">
        <v>1293</v>
      </c>
      <c r="J26" s="25" t="s">
        <v>220</v>
      </c>
      <c r="K26" s="138">
        <v>8522.7000000000007</v>
      </c>
      <c r="L26" s="25" t="s">
        <v>497</v>
      </c>
      <c r="M26" s="140">
        <f t="shared" si="6"/>
        <v>4.0226100000000002</v>
      </c>
      <c r="N26" s="72">
        <v>2118.6999999999998</v>
      </c>
      <c r="O26" s="26" t="str">
        <f t="shared" si="7"/>
        <v/>
      </c>
    </row>
    <row r="27" spans="2:15" s="30" customFormat="1" ht="72" x14ac:dyDescent="0.3">
      <c r="B27" s="139" t="s">
        <v>160</v>
      </c>
      <c r="C27" s="25" t="s">
        <v>16</v>
      </c>
      <c r="D27" s="141" t="str">
        <f t="shared" si="4"/>
        <v>Talpiot Academic College</v>
      </c>
      <c r="E27" s="141" t="str">
        <f t="shared" si="5"/>
        <v>Israel</v>
      </c>
      <c r="F27" s="139" t="s">
        <v>1294</v>
      </c>
      <c r="G27" s="75">
        <v>43164</v>
      </c>
      <c r="H27" s="139" t="s">
        <v>1295</v>
      </c>
      <c r="I27" s="139" t="s">
        <v>1296</v>
      </c>
      <c r="J27" s="25" t="s">
        <v>220</v>
      </c>
      <c r="K27" s="138">
        <v>13979</v>
      </c>
      <c r="L27" s="25" t="s">
        <v>497</v>
      </c>
      <c r="M27" s="140">
        <f t="shared" si="6"/>
        <v>4.0225900000000001</v>
      </c>
      <c r="N27" s="72">
        <v>3475.12</v>
      </c>
      <c r="O27" s="26" t="str">
        <f t="shared" si="7"/>
        <v/>
      </c>
    </row>
  </sheetData>
  <sheetProtection password="E359" sheet="1" objects="1" scenarios="1" selectLockedCells="1"/>
  <dataConsolidate/>
  <mergeCells count="4">
    <mergeCell ref="B2:O2"/>
    <mergeCell ref="B4:C5"/>
    <mergeCell ref="D4:D5"/>
    <mergeCell ref="E4:E5"/>
  </mergeCells>
  <dataValidations xWindow="1500" yWindow="429" count="10">
    <dataValidation type="custom" allowBlank="1" showInputMessage="1" showErrorMessage="1" error="Please encode total amount charged to the project (2 decimals only)" prompt="Please encode total amount charged to the project (2 decimals only)" sqref="N8:N27">
      <formula1>N8=INT(N8*100)/100</formula1>
    </dataValidation>
    <dataValidation type="list" allowBlank="1" showInputMessage="1" showErrorMessage="1" error="Click arrow to select Work Package" prompt="Click arrow to select Work Package" sqref="B8:B27">
      <formula1>WorkPackage</formula1>
    </dataValidation>
    <dataValidation type="list" allowBlank="1" showInputMessage="1" showErrorMessage="1" error="Click arrow to select Partner N°" prompt="Click arrow to select Partner N°" sqref="C8:C27">
      <formula1>PartnerN°</formula1>
    </dataValidation>
    <dataValidation allowBlank="1" showInputMessage="1" showErrorMessage="1" error="Please encode supporting document ref." prompt="Please encode supporting document ref." sqref="F8:F27"/>
    <dataValidation allowBlank="1" showInputMessage="1" showErrorMessage="1" error="Please encode Nature, type and specifications" prompt="Please encode Nature, type and specifications" sqref="H8:H27"/>
    <dataValidation allowBlank="1" showInputMessage="1" showErrorMessage="1" error="Please encode the name of the company providing the service" prompt="Please encode the name of the company providing the service" sqref="I8:I27"/>
    <dataValidation allowBlank="1" showInputMessage="1" showErrorMessage="1" error="Please encode the amount indicated on the invoice" prompt="Please encode the amount indicated on the invoice" sqref="K8:K27"/>
    <dataValidation allowBlank="1" showInputMessage="1" showErrorMessage="1" error="Please encode the currency indicated on the invoice (even in EUR)" prompt="Please encode the currency indicated on the invoice (even in EUR)" sqref="L8:L27"/>
    <dataValidation type="list" allowBlank="1" showInputMessage="1" showErrorMessage="1" error="Please click arrow to inform if amount of VAT has been charged" prompt="Please click arrow to inform if amount of VAT has been charged" sqref="J8:J27">
      <formula1>VATTAXES</formula1>
    </dataValidation>
    <dataValidation type="date" allowBlank="1" showInputMessage="1" showErrorMessage="1" error="Please encode date (format must be dd/mm/yy)" prompt="Please encode date (format must be dd/mm/yy)" sqref="G8:G27">
      <formula1>36526</formula1>
      <formula2>55153</formula2>
    </dataValidation>
  </dataValidations>
  <printOptions horizontalCentered="1"/>
  <pageMargins left="0.23622047244094491" right="0.23622047244094491" top="0.39370078740157483" bottom="0.94488188976377963" header="0.31496062992125984" footer="0.31496062992125984"/>
  <pageSetup paperSize="9" scale="35" fitToHeight="0" orientation="landscape" r:id="rId1"/>
  <headerFooter>
    <oddFooter xml:space="preserve">&amp;CPage &amp;P of 3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0417" r:id="rId4" name="Button 1">
              <controlPr defaultSize="0" print="0" autoFill="0" autoPict="0" macro="[0]!AddRow">
                <anchor moveWithCells="1" sizeWithCells="1">
                  <from>
                    <xdr:col>1</xdr:col>
                    <xdr:colOff>76200</xdr:colOff>
                    <xdr:row>1</xdr:row>
                    <xdr:rowOff>99060</xdr:rowOff>
                  </from>
                  <to>
                    <xdr:col>1</xdr:col>
                    <xdr:colOff>1661160</xdr:colOff>
                    <xdr:row>1</xdr:row>
                    <xdr:rowOff>457200</xdr:rowOff>
                  </to>
                </anchor>
              </controlPr>
            </control>
          </mc:Choice>
        </mc:AlternateContent>
        <mc:AlternateContent xmlns:mc="http://schemas.openxmlformats.org/markup-compatibility/2006">
          <mc:Choice Requires="x14">
            <control shapeId="60418" r:id="rId5" name="Button 2">
              <controlPr defaultSize="0" print="0" autoFill="0" autoPict="0" macro="[0]!DeleteRow">
                <anchor moveWithCells="1" sizeWithCells="1">
                  <from>
                    <xdr:col>1</xdr:col>
                    <xdr:colOff>1737360</xdr:colOff>
                    <xdr:row>1</xdr:row>
                    <xdr:rowOff>99060</xdr:rowOff>
                  </from>
                  <to>
                    <xdr:col>2</xdr:col>
                    <xdr:colOff>457200</xdr:colOff>
                    <xdr:row>1</xdr:row>
                    <xdr:rowOff>457200</xdr:rowOff>
                  </to>
                </anchor>
              </controlPr>
            </control>
          </mc:Choice>
        </mc:AlternateContent>
        <mc:AlternateContent xmlns:mc="http://schemas.openxmlformats.org/markup-compatibility/2006">
          <mc:Choice Requires="x14">
            <control shapeId="60427" r:id="rId6" name="Button 3">
              <controlPr defaultSize="0" print="0" autoFill="0" autoPict="0" macro="[0]!DuplicateRow">
                <anchor moveWithCells="1">
                  <from>
                    <xdr:col>2</xdr:col>
                    <xdr:colOff>533400</xdr:colOff>
                    <xdr:row>1</xdr:row>
                    <xdr:rowOff>99060</xdr:rowOff>
                  </from>
                  <to>
                    <xdr:col>3</xdr:col>
                    <xdr:colOff>1386840</xdr:colOff>
                    <xdr:row>1</xdr:row>
                    <xdr:rowOff>457200</xdr:rowOff>
                  </to>
                </anchor>
              </controlPr>
            </control>
          </mc:Choice>
        </mc:AlternateContent>
        <mc:AlternateContent xmlns:mc="http://schemas.openxmlformats.org/markup-compatibility/2006">
          <mc:Choice Requires="x14">
            <control shapeId="60428" r:id="rId7" name="Button 5">
              <controlPr defaultSize="0" print="0" autoFill="0" autoPict="0" macro="[0]!Inforeuro">
                <anchor moveWithCells="1" sizeWithCells="1">
                  <from>
                    <xdr:col>3</xdr:col>
                    <xdr:colOff>1463040</xdr:colOff>
                    <xdr:row>1</xdr:row>
                    <xdr:rowOff>99060</xdr:rowOff>
                  </from>
                  <to>
                    <xdr:col>3</xdr:col>
                    <xdr:colOff>3032760</xdr:colOff>
                    <xdr:row>1</xdr:row>
                    <xdr:rowOff>457200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3" tint="0.39997558519241921"/>
    <pageSetUpPr fitToPage="1"/>
  </sheetPr>
  <dimension ref="B1:O56"/>
  <sheetViews>
    <sheetView showGridLines="0" topLeftCell="E1" zoomScale="60" zoomScaleNormal="60" zoomScaleSheetLayoutView="55" workbookViewId="0">
      <pane ySplit="8" topLeftCell="A9" activePane="bottomLeft" state="frozen"/>
      <selection pane="bottomLeft" activeCell="F9" sqref="F9"/>
    </sheetView>
  </sheetViews>
  <sheetFormatPr defaultColWidth="9.109375" defaultRowHeight="18" x14ac:dyDescent="0.35"/>
  <cols>
    <col min="1" max="1" width="1.5546875" style="5" customWidth="1"/>
    <col min="2" max="2" width="42.5546875" style="5" customWidth="1"/>
    <col min="3" max="3" width="10.5546875" style="5" customWidth="1"/>
    <col min="4" max="5" width="50.5546875" style="5" customWidth="1"/>
    <col min="6" max="7" width="20.5546875" style="5" customWidth="1"/>
    <col min="8" max="8" width="50.5546875" style="5" customWidth="1"/>
    <col min="9" max="9" width="35.5546875" style="5" customWidth="1"/>
    <col min="10" max="14" width="20.5546875" style="5" customWidth="1"/>
    <col min="15" max="15" width="11.33203125" style="5" bestFit="1" customWidth="1"/>
    <col min="16" max="16" width="1.5546875" style="5" customWidth="1"/>
    <col min="17" max="16384" width="9.109375" style="5"/>
  </cols>
  <sheetData>
    <row r="1" spans="2:15" ht="8.1" customHeight="1" x14ac:dyDescent="0.35"/>
    <row r="2" spans="2:15" s="8" customFormat="1" ht="40.049999999999997" customHeight="1" x14ac:dyDescent="0.35">
      <c r="B2" s="291" t="s">
        <v>172</v>
      </c>
      <c r="C2" s="291"/>
      <c r="D2" s="291"/>
      <c r="E2" s="291"/>
      <c r="F2" s="291"/>
      <c r="G2" s="291"/>
      <c r="H2" s="291"/>
      <c r="I2" s="291"/>
      <c r="J2" s="291"/>
      <c r="K2" s="291"/>
      <c r="L2" s="291"/>
      <c r="M2" s="291"/>
      <c r="N2" s="291"/>
      <c r="O2" s="291"/>
    </row>
    <row r="3" spans="2:15" s="8" customFormat="1" ht="8.1" customHeight="1" x14ac:dyDescent="0.35">
      <c r="B3" s="22"/>
      <c r="N3" s="73"/>
      <c r="O3" s="20"/>
    </row>
    <row r="4" spans="2:15" s="8" customFormat="1" ht="20.100000000000001" customHeight="1" x14ac:dyDescent="0.35">
      <c r="B4" s="288" t="s">
        <v>170</v>
      </c>
      <c r="C4" s="288"/>
      <c r="D4" s="289">
        <f>SUMIF(O:O,"&lt;&gt;Error",N:N)</f>
        <v>55657.03</v>
      </c>
      <c r="E4" s="292" t="str">
        <f>IF(D4&gt;ROUND('Final financial statement'!D16*1.1,2),"Exceeds Grant Awarded + 10%","")</f>
        <v/>
      </c>
      <c r="N4" s="73"/>
      <c r="O4" s="20"/>
    </row>
    <row r="5" spans="2:15" s="8" customFormat="1" ht="20.100000000000001" customHeight="1" x14ac:dyDescent="0.35">
      <c r="B5" s="288"/>
      <c r="C5" s="288"/>
      <c r="D5" s="289"/>
      <c r="E5" s="292"/>
      <c r="N5" s="73"/>
      <c r="O5" s="20"/>
    </row>
    <row r="6" spans="2:15" s="8" customFormat="1" ht="8.1" customHeight="1" x14ac:dyDescent="0.35">
      <c r="B6" s="9"/>
      <c r="C6" s="10"/>
      <c r="D6" s="10"/>
      <c r="E6" s="10"/>
      <c r="F6" s="10"/>
      <c r="G6" s="10"/>
      <c r="H6" s="10"/>
      <c r="I6" s="10"/>
      <c r="J6" s="10"/>
      <c r="K6" s="10"/>
      <c r="L6" s="10"/>
      <c r="M6" s="10"/>
      <c r="N6" s="74"/>
      <c r="O6" s="21"/>
    </row>
    <row r="7" spans="2:15" s="34" customFormat="1" ht="54" x14ac:dyDescent="0.35">
      <c r="B7" s="175" t="s">
        <v>155</v>
      </c>
      <c r="C7" s="175" t="s">
        <v>146</v>
      </c>
      <c r="D7" s="175" t="s">
        <v>363</v>
      </c>
      <c r="E7" s="175" t="s">
        <v>360</v>
      </c>
      <c r="F7" s="175" t="s">
        <v>216</v>
      </c>
      <c r="G7" s="175" t="s">
        <v>251</v>
      </c>
      <c r="H7" s="169" t="s">
        <v>132</v>
      </c>
      <c r="I7" s="169" t="s">
        <v>265</v>
      </c>
      <c r="J7" s="175" t="s">
        <v>319</v>
      </c>
      <c r="K7" s="175" t="s">
        <v>318</v>
      </c>
      <c r="L7" s="175" t="s">
        <v>340</v>
      </c>
      <c r="M7" s="175" t="s">
        <v>223</v>
      </c>
      <c r="N7" s="175" t="s">
        <v>320</v>
      </c>
      <c r="O7" s="175" t="s">
        <v>196</v>
      </c>
    </row>
    <row r="8" spans="2:15" s="30" customFormat="1" hidden="1" x14ac:dyDescent="0.3">
      <c r="B8" s="139"/>
      <c r="C8" s="25"/>
      <c r="D8" s="141" t="str">
        <f t="shared" ref="D8:D56" si="0">IFERROR(IF(VLOOKUP(C8,PartnerN°Ref,2,FALSE)=0,"",VLOOKUP(C8,PartnerN°Ref,2,FALSE)),"")</f>
        <v/>
      </c>
      <c r="E8" s="141" t="str">
        <f t="shared" ref="E8:E56" si="1">IFERROR(IF(VLOOKUP(C8,PartnerN°Ref,3,FALSE)=0,"",VLOOKUP(C8,PartnerN°Ref,3,FALSE)),"")</f>
        <v/>
      </c>
      <c r="F8" s="139"/>
      <c r="G8" s="75"/>
      <c r="H8" s="139"/>
      <c r="I8" s="139"/>
      <c r="J8" s="25"/>
      <c r="K8" s="138"/>
      <c r="L8" s="25"/>
      <c r="M8" s="185" t="str">
        <f t="shared" ref="M8:M56" si="2">IFERROR(ROUND(K8/N8,5),"")</f>
        <v/>
      </c>
      <c r="N8" s="72">
        <v>0</v>
      </c>
      <c r="O8" s="26" t="str">
        <f t="shared" ref="O8:O56" si="3">IF(OR(COUNTBLANK(B8:N8)&gt;0,COUNTIF(WorkPackage,B8)=0,COUNTIF(PartnerN°,C8)=0,COUNTIF(CountryALL,E8)=0,COUNTIF(VATTAXES,J8)=0,ISNUMBER(N8)=FALSE,IF(ISNUMBER(N8)=TRUE,N8=INT(N8*100)/100=FALSE)),"Error","")</f>
        <v>Error</v>
      </c>
    </row>
    <row r="9" spans="2:15" s="30" customFormat="1" ht="36" x14ac:dyDescent="0.3">
      <c r="B9" s="139" t="s">
        <v>161</v>
      </c>
      <c r="C9" s="25" t="s">
        <v>7</v>
      </c>
      <c r="D9" s="141" t="str">
        <f t="shared" si="0"/>
        <v>Kibbutzim College of Education, Technology and Arts</v>
      </c>
      <c r="E9" s="141" t="str">
        <f t="shared" si="1"/>
        <v>Israel</v>
      </c>
      <c r="F9" s="139" t="s">
        <v>1391</v>
      </c>
      <c r="G9" s="75">
        <v>43073</v>
      </c>
      <c r="H9" s="139" t="s">
        <v>492</v>
      </c>
      <c r="I9" s="139" t="s">
        <v>493</v>
      </c>
      <c r="J9" s="25" t="s">
        <v>220</v>
      </c>
      <c r="K9" s="138">
        <v>1100</v>
      </c>
      <c r="L9" s="25" t="s">
        <v>497</v>
      </c>
      <c r="M9" s="185">
        <f t="shared" si="2"/>
        <v>4.0226699999999997</v>
      </c>
      <c r="N9" s="72">
        <v>273.45</v>
      </c>
      <c r="O9" s="26" t="str">
        <f t="shared" si="3"/>
        <v/>
      </c>
    </row>
    <row r="10" spans="2:15" s="30" customFormat="1" ht="36" x14ac:dyDescent="0.3">
      <c r="B10" s="139" t="s">
        <v>161</v>
      </c>
      <c r="C10" s="25" t="s">
        <v>7</v>
      </c>
      <c r="D10" s="141" t="str">
        <f t="shared" si="0"/>
        <v>Kibbutzim College of Education, Technology and Arts</v>
      </c>
      <c r="E10" s="141" t="str">
        <f t="shared" si="1"/>
        <v>Israel</v>
      </c>
      <c r="F10" s="139" t="s">
        <v>1392</v>
      </c>
      <c r="G10" s="75">
        <v>42783</v>
      </c>
      <c r="H10" s="139" t="s">
        <v>492</v>
      </c>
      <c r="I10" s="139" t="s">
        <v>493</v>
      </c>
      <c r="J10" s="25" t="s">
        <v>220</v>
      </c>
      <c r="K10" s="138">
        <v>2470</v>
      </c>
      <c r="L10" s="25" t="s">
        <v>497</v>
      </c>
      <c r="M10" s="185">
        <f t="shared" si="2"/>
        <v>4.0228000000000002</v>
      </c>
      <c r="N10" s="72">
        <v>614</v>
      </c>
      <c r="O10" s="26" t="str">
        <f t="shared" si="3"/>
        <v/>
      </c>
    </row>
    <row r="11" spans="2:15" s="30" customFormat="1" ht="36" x14ac:dyDescent="0.3">
      <c r="B11" s="139" t="s">
        <v>161</v>
      </c>
      <c r="C11" s="25" t="s">
        <v>7</v>
      </c>
      <c r="D11" s="141" t="str">
        <f t="shared" si="0"/>
        <v>Kibbutzim College of Education, Technology and Arts</v>
      </c>
      <c r="E11" s="141" t="str">
        <f t="shared" si="1"/>
        <v>Israel</v>
      </c>
      <c r="F11" s="139" t="s">
        <v>560</v>
      </c>
      <c r="G11" s="75">
        <v>43194</v>
      </c>
      <c r="H11" s="139" t="s">
        <v>492</v>
      </c>
      <c r="I11" s="139" t="s">
        <v>493</v>
      </c>
      <c r="J11" s="25" t="s">
        <v>561</v>
      </c>
      <c r="K11" s="138">
        <v>940</v>
      </c>
      <c r="L11" s="25" t="s">
        <v>497</v>
      </c>
      <c r="M11" s="185">
        <f t="shared" si="2"/>
        <v>4.0225999999999997</v>
      </c>
      <c r="N11" s="72">
        <v>233.68</v>
      </c>
      <c r="O11" s="26" t="str">
        <f t="shared" si="3"/>
        <v/>
      </c>
    </row>
    <row r="12" spans="2:15" s="30" customFormat="1" ht="36" x14ac:dyDescent="0.3">
      <c r="B12" s="139" t="s">
        <v>161</v>
      </c>
      <c r="C12" s="25" t="s">
        <v>7</v>
      </c>
      <c r="D12" s="141" t="str">
        <f t="shared" si="0"/>
        <v>Kibbutzim College of Education, Technology and Arts</v>
      </c>
      <c r="E12" s="141" t="str">
        <f t="shared" si="1"/>
        <v>Israel</v>
      </c>
      <c r="F12" s="139" t="s">
        <v>562</v>
      </c>
      <c r="G12" s="75">
        <v>43193</v>
      </c>
      <c r="H12" s="139" t="s">
        <v>492</v>
      </c>
      <c r="I12" s="139" t="s">
        <v>493</v>
      </c>
      <c r="J12" s="25" t="s">
        <v>561</v>
      </c>
      <c r="K12" s="138">
        <v>1920</v>
      </c>
      <c r="L12" s="25" t="s">
        <v>497</v>
      </c>
      <c r="M12" s="185">
        <f t="shared" si="2"/>
        <v>4.0226300000000004</v>
      </c>
      <c r="N12" s="72">
        <v>477.3</v>
      </c>
      <c r="O12" s="26" t="str">
        <f t="shared" si="3"/>
        <v/>
      </c>
    </row>
    <row r="13" spans="2:15" s="30" customFormat="1" ht="36" x14ac:dyDescent="0.3">
      <c r="B13" s="139" t="s">
        <v>161</v>
      </c>
      <c r="C13" s="25" t="s">
        <v>7</v>
      </c>
      <c r="D13" s="141" t="str">
        <f t="shared" ref="D13:D18" si="4">IFERROR(IF(VLOOKUP(C13,PartnerN°Ref,2,FALSE)=0,"",VLOOKUP(C13,PartnerN°Ref,2,FALSE)),"")</f>
        <v>Kibbutzim College of Education, Technology and Arts</v>
      </c>
      <c r="E13" s="141" t="str">
        <f t="shared" ref="E13:E18" si="5">IFERROR(IF(VLOOKUP(C13,PartnerN°Ref,3,FALSE)=0,"",VLOOKUP(C13,PartnerN°Ref,3,FALSE)),"")</f>
        <v>Israel</v>
      </c>
      <c r="F13" s="139" t="s">
        <v>1456</v>
      </c>
      <c r="G13" s="75">
        <v>43313</v>
      </c>
      <c r="H13" s="139" t="s">
        <v>492</v>
      </c>
      <c r="I13" s="139" t="s">
        <v>493</v>
      </c>
      <c r="J13" s="25" t="s">
        <v>220</v>
      </c>
      <c r="K13" s="138">
        <v>3270</v>
      </c>
      <c r="L13" s="25" t="s">
        <v>497</v>
      </c>
      <c r="M13" s="185">
        <f t="shared" ref="M13:M18" si="6">IFERROR(ROUND(K13/N13,5),"")</f>
        <v>4.1631099999999996</v>
      </c>
      <c r="N13" s="72">
        <v>785.47</v>
      </c>
      <c r="O13" s="26" t="str">
        <f t="shared" ref="O13:O18" si="7">IF(OR(COUNTBLANK(B13:N13)&gt;0,COUNTIF(WorkPackage,B13)=0,COUNTIF(PartnerN°,C13)=0,COUNTIF(CountryALL,E13)=0,COUNTIF(VATTAXES,J13)=0,ISNUMBER(N13)=FALSE,IF(ISNUMBER(N13)=TRUE,N13=INT(N13*100)/100=FALSE)),"Error","")</f>
        <v/>
      </c>
    </row>
    <row r="14" spans="2:15" s="30" customFormat="1" ht="36" x14ac:dyDescent="0.3">
      <c r="B14" s="139" t="s">
        <v>161</v>
      </c>
      <c r="C14" s="25" t="s">
        <v>7</v>
      </c>
      <c r="D14" s="141" t="str">
        <f t="shared" si="4"/>
        <v>Kibbutzim College of Education, Technology and Arts</v>
      </c>
      <c r="E14" s="141" t="str">
        <f t="shared" si="5"/>
        <v>Israel</v>
      </c>
      <c r="F14" s="139" t="s">
        <v>1457</v>
      </c>
      <c r="G14" s="75">
        <v>43711</v>
      </c>
      <c r="H14" s="139" t="s">
        <v>492</v>
      </c>
      <c r="I14" s="139" t="s">
        <v>493</v>
      </c>
      <c r="J14" s="25" t="s">
        <v>220</v>
      </c>
      <c r="K14" s="138">
        <v>160</v>
      </c>
      <c r="L14" s="25" t="s">
        <v>497</v>
      </c>
      <c r="M14" s="185">
        <f t="shared" si="6"/>
        <v>4.1634099999999998</v>
      </c>
      <c r="N14" s="72">
        <v>38.43</v>
      </c>
      <c r="O14" s="26" t="str">
        <f t="shared" si="7"/>
        <v/>
      </c>
    </row>
    <row r="15" spans="2:15" s="30" customFormat="1" ht="36" x14ac:dyDescent="0.3">
      <c r="B15" s="139" t="s">
        <v>161</v>
      </c>
      <c r="C15" s="25" t="s">
        <v>7</v>
      </c>
      <c r="D15" s="141" t="str">
        <f t="shared" si="4"/>
        <v>Kibbutzim College of Education, Technology and Arts</v>
      </c>
      <c r="E15" s="141" t="str">
        <f t="shared" si="5"/>
        <v>Israel</v>
      </c>
      <c r="F15" s="139" t="s">
        <v>1458</v>
      </c>
      <c r="G15" s="75">
        <v>43720</v>
      </c>
      <c r="H15" s="139" t="s">
        <v>492</v>
      </c>
      <c r="I15" s="139" t="s">
        <v>493</v>
      </c>
      <c r="J15" s="25" t="s">
        <v>220</v>
      </c>
      <c r="K15" s="138">
        <v>890</v>
      </c>
      <c r="L15" s="25" t="s">
        <v>497</v>
      </c>
      <c r="M15" s="185">
        <f t="shared" si="6"/>
        <v>4.1631600000000004</v>
      </c>
      <c r="N15" s="72">
        <v>213.78</v>
      </c>
      <c r="O15" s="26" t="str">
        <f t="shared" si="7"/>
        <v/>
      </c>
    </row>
    <row r="16" spans="2:15" s="30" customFormat="1" ht="36" x14ac:dyDescent="0.3">
      <c r="B16" s="139" t="s">
        <v>162</v>
      </c>
      <c r="C16" s="25" t="s">
        <v>7</v>
      </c>
      <c r="D16" s="141" t="str">
        <f t="shared" si="4"/>
        <v>Kibbutzim College of Education, Technology and Arts</v>
      </c>
      <c r="E16" s="141" t="str">
        <f t="shared" si="5"/>
        <v>Israel</v>
      </c>
      <c r="F16" s="139" t="s">
        <v>1459</v>
      </c>
      <c r="G16" s="75">
        <v>43291</v>
      </c>
      <c r="H16" s="139" t="s">
        <v>1460</v>
      </c>
      <c r="I16" s="139" t="s">
        <v>1461</v>
      </c>
      <c r="J16" s="25" t="s">
        <v>561</v>
      </c>
      <c r="K16" s="138">
        <v>12797</v>
      </c>
      <c r="L16" s="25" t="s">
        <v>497</v>
      </c>
      <c r="M16" s="185">
        <f t="shared" si="6"/>
        <v>4.1631</v>
      </c>
      <c r="N16" s="72">
        <v>3073.91</v>
      </c>
      <c r="O16" s="26" t="str">
        <f t="shared" si="7"/>
        <v/>
      </c>
    </row>
    <row r="17" spans="2:15" s="30" customFormat="1" ht="36" x14ac:dyDescent="0.3">
      <c r="B17" s="139" t="s">
        <v>162</v>
      </c>
      <c r="C17" s="25" t="s">
        <v>7</v>
      </c>
      <c r="D17" s="141" t="str">
        <f t="shared" si="4"/>
        <v>Kibbutzim College of Education, Technology and Arts</v>
      </c>
      <c r="E17" s="141" t="str">
        <f t="shared" si="5"/>
        <v>Israel</v>
      </c>
      <c r="F17" s="139" t="s">
        <v>1462</v>
      </c>
      <c r="G17" s="75">
        <v>43632</v>
      </c>
      <c r="H17" s="139" t="s">
        <v>1460</v>
      </c>
      <c r="I17" s="139" t="s">
        <v>1461</v>
      </c>
      <c r="J17" s="25" t="s">
        <v>561</v>
      </c>
      <c r="K17" s="138">
        <v>18263</v>
      </c>
      <c r="L17" s="25" t="s">
        <v>497</v>
      </c>
      <c r="M17" s="185">
        <f t="shared" si="6"/>
        <v>4.1631</v>
      </c>
      <c r="N17" s="72">
        <v>4386.88</v>
      </c>
      <c r="O17" s="26" t="str">
        <f t="shared" si="7"/>
        <v/>
      </c>
    </row>
    <row r="18" spans="2:15" s="30" customFormat="1" ht="36" x14ac:dyDescent="0.3">
      <c r="B18" s="139" t="s">
        <v>162</v>
      </c>
      <c r="C18" s="25" t="s">
        <v>7</v>
      </c>
      <c r="D18" s="141" t="str">
        <f t="shared" si="4"/>
        <v>Kibbutzim College of Education, Technology and Arts</v>
      </c>
      <c r="E18" s="141" t="str">
        <f t="shared" si="5"/>
        <v>Israel</v>
      </c>
      <c r="F18" s="139" t="s">
        <v>1463</v>
      </c>
      <c r="G18" s="75">
        <v>43767</v>
      </c>
      <c r="H18" s="139" t="s">
        <v>1460</v>
      </c>
      <c r="I18" s="139" t="s">
        <v>1461</v>
      </c>
      <c r="J18" s="25" t="s">
        <v>561</v>
      </c>
      <c r="K18" s="138">
        <v>31060</v>
      </c>
      <c r="L18" s="25" t="s">
        <v>497</v>
      </c>
      <c r="M18" s="185">
        <f t="shared" si="6"/>
        <v>4.1631</v>
      </c>
      <c r="N18" s="72">
        <v>7460.79</v>
      </c>
      <c r="O18" s="26" t="str">
        <f t="shared" si="7"/>
        <v/>
      </c>
    </row>
    <row r="19" spans="2:15" s="30" customFormat="1" ht="36" x14ac:dyDescent="0.3">
      <c r="B19" s="139" t="s">
        <v>160</v>
      </c>
      <c r="C19" s="25" t="s">
        <v>8</v>
      </c>
      <c r="D19" s="141" t="str">
        <f t="shared" si="0"/>
        <v>The MOFET Institute</v>
      </c>
      <c r="E19" s="141" t="str">
        <f t="shared" si="1"/>
        <v>Israel</v>
      </c>
      <c r="F19" s="139" t="s">
        <v>838</v>
      </c>
      <c r="G19" s="75">
        <v>43009</v>
      </c>
      <c r="H19" s="139" t="s">
        <v>839</v>
      </c>
      <c r="I19" s="139" t="s">
        <v>840</v>
      </c>
      <c r="J19" s="25" t="s">
        <v>561</v>
      </c>
      <c r="K19" s="138">
        <v>1755</v>
      </c>
      <c r="L19" s="25" t="s">
        <v>497</v>
      </c>
      <c r="M19" s="185">
        <f t="shared" si="2"/>
        <v>4.0226499999999996</v>
      </c>
      <c r="N19" s="72">
        <v>436.28</v>
      </c>
      <c r="O19" s="26" t="str">
        <f t="shared" si="3"/>
        <v/>
      </c>
    </row>
    <row r="20" spans="2:15" s="30" customFormat="1" ht="36" x14ac:dyDescent="0.3">
      <c r="B20" s="139" t="s">
        <v>160</v>
      </c>
      <c r="C20" s="25" t="s">
        <v>8</v>
      </c>
      <c r="D20" s="141" t="str">
        <f t="shared" ref="D20:D55" si="8">IFERROR(IF(VLOOKUP(C20,PartnerN°Ref,2,FALSE)=0,"",VLOOKUP(C20,PartnerN°Ref,2,FALSE)),"")</f>
        <v>The MOFET Institute</v>
      </c>
      <c r="E20" s="141" t="str">
        <f t="shared" ref="E20:E55" si="9">IFERROR(IF(VLOOKUP(C20,PartnerN°Ref,3,FALSE)=0,"",VLOOKUP(C20,PartnerN°Ref,3,FALSE)),"")</f>
        <v>Israel</v>
      </c>
      <c r="F20" s="139" t="s">
        <v>841</v>
      </c>
      <c r="G20" s="75">
        <v>42820</v>
      </c>
      <c r="H20" s="139" t="s">
        <v>842</v>
      </c>
      <c r="I20" s="139" t="s">
        <v>837</v>
      </c>
      <c r="J20" s="25" t="s">
        <v>220</v>
      </c>
      <c r="K20" s="138">
        <v>36902</v>
      </c>
      <c r="L20" s="25" t="s">
        <v>497</v>
      </c>
      <c r="M20" s="185">
        <f t="shared" ref="M20:M55" si="10">IFERROR(ROUND(K20/N20,5),"")</f>
        <v>4.0225999999999997</v>
      </c>
      <c r="N20" s="72">
        <v>9173.66</v>
      </c>
      <c r="O20" s="26" t="str">
        <f t="shared" ref="O20:O55" si="11">IF(OR(COUNTBLANK(B20:N20)&gt;0,COUNTIF(WorkPackage,B20)=0,COUNTIF(PartnerN°,C20)=0,COUNTIF(CountryALL,E20)=0,COUNTIF(VATTAXES,J20)=0,ISNUMBER(N20)=FALSE,IF(ISNUMBER(N20)=TRUE,N20=INT(N20*100)/100=FALSE)),"Error","")</f>
        <v/>
      </c>
    </row>
    <row r="21" spans="2:15" s="30" customFormat="1" ht="36" x14ac:dyDescent="0.3">
      <c r="B21" s="139" t="s">
        <v>160</v>
      </c>
      <c r="C21" s="25" t="s">
        <v>8</v>
      </c>
      <c r="D21" s="141" t="str">
        <f t="shared" si="8"/>
        <v>The MOFET Institute</v>
      </c>
      <c r="E21" s="141" t="str">
        <f t="shared" si="9"/>
        <v>Israel</v>
      </c>
      <c r="F21" s="139" t="s">
        <v>843</v>
      </c>
      <c r="G21" s="75">
        <v>43110</v>
      </c>
      <c r="H21" s="139" t="s">
        <v>844</v>
      </c>
      <c r="I21" s="139" t="s">
        <v>837</v>
      </c>
      <c r="J21" s="25" t="s">
        <v>561</v>
      </c>
      <c r="K21" s="138">
        <v>87.75</v>
      </c>
      <c r="L21" s="25" t="s">
        <v>497</v>
      </c>
      <c r="M21" s="185">
        <f t="shared" si="10"/>
        <v>4.0233800000000004</v>
      </c>
      <c r="N21" s="72">
        <v>21.81</v>
      </c>
      <c r="O21" s="26" t="str">
        <f t="shared" si="11"/>
        <v/>
      </c>
    </row>
    <row r="22" spans="2:15" s="30" customFormat="1" ht="36" x14ac:dyDescent="0.3">
      <c r="B22" s="139" t="s">
        <v>160</v>
      </c>
      <c r="C22" s="25" t="s">
        <v>8</v>
      </c>
      <c r="D22" s="141" t="str">
        <f t="shared" si="8"/>
        <v>The MOFET Institute</v>
      </c>
      <c r="E22" s="141" t="str">
        <f t="shared" si="9"/>
        <v>Israel</v>
      </c>
      <c r="F22" s="139" t="s">
        <v>845</v>
      </c>
      <c r="G22" s="75">
        <v>43132</v>
      </c>
      <c r="H22" s="139" t="s">
        <v>846</v>
      </c>
      <c r="I22" s="139" t="s">
        <v>837</v>
      </c>
      <c r="J22" s="25" t="s">
        <v>561</v>
      </c>
      <c r="K22" s="138">
        <v>1685</v>
      </c>
      <c r="L22" s="25" t="s">
        <v>497</v>
      </c>
      <c r="M22" s="185">
        <f t="shared" si="10"/>
        <v>4.0226300000000004</v>
      </c>
      <c r="N22" s="72">
        <v>418.88</v>
      </c>
      <c r="O22" s="26" t="str">
        <f t="shared" si="11"/>
        <v/>
      </c>
    </row>
    <row r="23" spans="2:15" s="30" customFormat="1" ht="36" x14ac:dyDescent="0.3">
      <c r="B23" s="139" t="s">
        <v>161</v>
      </c>
      <c r="C23" s="25" t="s">
        <v>8</v>
      </c>
      <c r="D23" s="141" t="str">
        <f t="shared" si="8"/>
        <v>The MOFET Institute</v>
      </c>
      <c r="E23" s="141" t="str">
        <f t="shared" si="9"/>
        <v>Israel</v>
      </c>
      <c r="F23" s="139" t="s">
        <v>847</v>
      </c>
      <c r="G23" s="75">
        <v>42887</v>
      </c>
      <c r="H23" s="139" t="s">
        <v>848</v>
      </c>
      <c r="I23" s="139" t="s">
        <v>849</v>
      </c>
      <c r="J23" s="25" t="s">
        <v>561</v>
      </c>
      <c r="K23" s="138">
        <v>927</v>
      </c>
      <c r="L23" s="25" t="s">
        <v>497</v>
      </c>
      <c r="M23" s="185">
        <f t="shared" si="10"/>
        <v>4.0227399999999998</v>
      </c>
      <c r="N23" s="72">
        <v>230.44</v>
      </c>
      <c r="O23" s="26" t="str">
        <f t="shared" si="11"/>
        <v/>
      </c>
    </row>
    <row r="24" spans="2:15" s="30" customFormat="1" ht="36" x14ac:dyDescent="0.3">
      <c r="B24" s="139" t="s">
        <v>160</v>
      </c>
      <c r="C24" s="25" t="s">
        <v>8</v>
      </c>
      <c r="D24" s="141" t="str">
        <f t="shared" si="8"/>
        <v>The MOFET Institute</v>
      </c>
      <c r="E24" s="141" t="str">
        <f t="shared" si="9"/>
        <v>Israel</v>
      </c>
      <c r="F24" s="139" t="s">
        <v>850</v>
      </c>
      <c r="G24" s="75">
        <v>42914</v>
      </c>
      <c r="H24" s="139" t="s">
        <v>851</v>
      </c>
      <c r="I24" s="139" t="s">
        <v>852</v>
      </c>
      <c r="J24" s="25" t="s">
        <v>220</v>
      </c>
      <c r="K24" s="138">
        <v>585</v>
      </c>
      <c r="L24" s="25" t="s">
        <v>497</v>
      </c>
      <c r="M24" s="185">
        <f t="shared" si="10"/>
        <v>4.0228299999999999</v>
      </c>
      <c r="N24" s="72">
        <v>145.41999999999999</v>
      </c>
      <c r="O24" s="26" t="str">
        <f t="shared" si="11"/>
        <v/>
      </c>
    </row>
    <row r="25" spans="2:15" s="30" customFormat="1" ht="36" x14ac:dyDescent="0.3">
      <c r="B25" s="139" t="s">
        <v>160</v>
      </c>
      <c r="C25" s="25" t="s">
        <v>8</v>
      </c>
      <c r="D25" s="141" t="str">
        <f t="shared" si="8"/>
        <v>The MOFET Institute</v>
      </c>
      <c r="E25" s="141" t="str">
        <f t="shared" si="9"/>
        <v>Israel</v>
      </c>
      <c r="F25" s="139" t="s">
        <v>853</v>
      </c>
      <c r="G25" s="75">
        <v>42963</v>
      </c>
      <c r="H25" s="139" t="s">
        <v>854</v>
      </c>
      <c r="I25" s="139" t="s">
        <v>852</v>
      </c>
      <c r="J25" s="25" t="s">
        <v>561</v>
      </c>
      <c r="K25" s="138">
        <v>585</v>
      </c>
      <c r="L25" s="25" t="s">
        <v>497</v>
      </c>
      <c r="M25" s="185">
        <f t="shared" si="10"/>
        <v>4.0228299999999999</v>
      </c>
      <c r="N25" s="72">
        <v>145.41999999999999</v>
      </c>
      <c r="O25" s="26" t="str">
        <f t="shared" si="11"/>
        <v/>
      </c>
    </row>
    <row r="26" spans="2:15" s="30" customFormat="1" ht="36" x14ac:dyDescent="0.3">
      <c r="B26" s="139" t="s">
        <v>210</v>
      </c>
      <c r="C26" s="25" t="s">
        <v>8</v>
      </c>
      <c r="D26" s="141" t="str">
        <f t="shared" si="8"/>
        <v>The MOFET Institute</v>
      </c>
      <c r="E26" s="141" t="str">
        <f t="shared" si="9"/>
        <v>Israel</v>
      </c>
      <c r="F26" s="139" t="s">
        <v>1521</v>
      </c>
      <c r="G26" s="75">
        <v>43501</v>
      </c>
      <c r="H26" s="139" t="s">
        <v>1522</v>
      </c>
      <c r="I26" s="139" t="s">
        <v>1523</v>
      </c>
      <c r="J26" s="25" t="s">
        <v>220</v>
      </c>
      <c r="K26" s="138">
        <v>3611</v>
      </c>
      <c r="L26" s="25" t="s">
        <v>497</v>
      </c>
      <c r="M26" s="185">
        <f t="shared" si="10"/>
        <v>4.1631099999999996</v>
      </c>
      <c r="N26" s="72">
        <v>867.38</v>
      </c>
      <c r="O26" s="26" t="str">
        <f t="shared" si="11"/>
        <v/>
      </c>
    </row>
    <row r="27" spans="2:15" s="30" customFormat="1" ht="36" x14ac:dyDescent="0.3">
      <c r="B27" s="139" t="s">
        <v>210</v>
      </c>
      <c r="C27" s="25" t="s">
        <v>8</v>
      </c>
      <c r="D27" s="141" t="str">
        <f t="shared" si="8"/>
        <v>The MOFET Institute</v>
      </c>
      <c r="E27" s="141" t="str">
        <f t="shared" si="9"/>
        <v>Israel</v>
      </c>
      <c r="F27" s="139" t="s">
        <v>1524</v>
      </c>
      <c r="G27" s="75">
        <v>43499</v>
      </c>
      <c r="H27" s="139" t="s">
        <v>1525</v>
      </c>
      <c r="I27" s="139" t="s">
        <v>1523</v>
      </c>
      <c r="J27" s="25" t="s">
        <v>220</v>
      </c>
      <c r="K27" s="138">
        <v>20000</v>
      </c>
      <c r="L27" s="25" t="s">
        <v>497</v>
      </c>
      <c r="M27" s="185">
        <f t="shared" si="10"/>
        <v>4.1631</v>
      </c>
      <c r="N27" s="72">
        <v>4804.1099999999997</v>
      </c>
      <c r="O27" s="26" t="str">
        <f t="shared" si="11"/>
        <v/>
      </c>
    </row>
    <row r="28" spans="2:15" s="30" customFormat="1" ht="54" x14ac:dyDescent="0.3">
      <c r="B28" s="139" t="s">
        <v>210</v>
      </c>
      <c r="C28" s="25" t="s">
        <v>8</v>
      </c>
      <c r="D28" s="141" t="str">
        <f t="shared" si="8"/>
        <v>The MOFET Institute</v>
      </c>
      <c r="E28" s="141" t="str">
        <f t="shared" si="9"/>
        <v>Israel</v>
      </c>
      <c r="F28" s="139" t="s">
        <v>1526</v>
      </c>
      <c r="G28" s="75">
        <v>43749</v>
      </c>
      <c r="H28" s="139" t="s">
        <v>1527</v>
      </c>
      <c r="I28" s="139" t="s">
        <v>1523</v>
      </c>
      <c r="J28" s="25" t="s">
        <v>220</v>
      </c>
      <c r="K28" s="138">
        <v>16389.36</v>
      </c>
      <c r="L28" s="25" t="s">
        <v>497</v>
      </c>
      <c r="M28" s="185">
        <f t="shared" si="10"/>
        <v>4.1631</v>
      </c>
      <c r="N28" s="72">
        <v>3936.82</v>
      </c>
      <c r="O28" s="26" t="str">
        <f t="shared" si="11"/>
        <v/>
      </c>
    </row>
    <row r="29" spans="2:15" s="30" customFormat="1" x14ac:dyDescent="0.3">
      <c r="B29" s="139" t="s">
        <v>161</v>
      </c>
      <c r="C29" s="25" t="s">
        <v>9</v>
      </c>
      <c r="D29" s="141" t="str">
        <f t="shared" si="8"/>
        <v>Beit Berl College</v>
      </c>
      <c r="E29" s="141" t="str">
        <f t="shared" si="9"/>
        <v>Israel</v>
      </c>
      <c r="F29" s="139">
        <v>2016169</v>
      </c>
      <c r="G29" s="75">
        <v>42786</v>
      </c>
      <c r="H29" s="139" t="s">
        <v>907</v>
      </c>
      <c r="I29" s="139" t="s">
        <v>908</v>
      </c>
      <c r="J29" s="25" t="s">
        <v>220</v>
      </c>
      <c r="K29" s="138">
        <v>234</v>
      </c>
      <c r="L29" s="25" t="s">
        <v>497</v>
      </c>
      <c r="M29" s="185">
        <f t="shared" si="10"/>
        <v>4.0226899999999999</v>
      </c>
      <c r="N29" s="72">
        <v>58.17</v>
      </c>
      <c r="O29" s="26" t="str">
        <f t="shared" si="11"/>
        <v/>
      </c>
    </row>
    <row r="30" spans="2:15" s="30" customFormat="1" x14ac:dyDescent="0.3">
      <c r="B30" s="139" t="s">
        <v>160</v>
      </c>
      <c r="C30" s="25" t="s">
        <v>9</v>
      </c>
      <c r="D30" s="141" t="str">
        <f t="shared" si="8"/>
        <v>Beit Berl College</v>
      </c>
      <c r="E30" s="141" t="str">
        <f t="shared" si="9"/>
        <v>Israel</v>
      </c>
      <c r="F30" s="139">
        <v>2016272</v>
      </c>
      <c r="G30" s="75">
        <v>43038</v>
      </c>
      <c r="H30" s="139" t="s">
        <v>907</v>
      </c>
      <c r="I30" s="139" t="s">
        <v>908</v>
      </c>
      <c r="J30" s="25" t="s">
        <v>220</v>
      </c>
      <c r="K30" s="138">
        <v>1700</v>
      </c>
      <c r="L30" s="25" t="s">
        <v>497</v>
      </c>
      <c r="M30" s="185">
        <f t="shared" si="10"/>
        <v>4.0226199999999999</v>
      </c>
      <c r="N30" s="72">
        <v>422.61</v>
      </c>
      <c r="O30" s="26" t="str">
        <f t="shared" si="11"/>
        <v/>
      </c>
    </row>
    <row r="31" spans="2:15" s="30" customFormat="1" x14ac:dyDescent="0.3">
      <c r="B31" s="139" t="s">
        <v>160</v>
      </c>
      <c r="C31" s="25" t="s">
        <v>9</v>
      </c>
      <c r="D31" s="141" t="str">
        <f t="shared" si="8"/>
        <v>Beit Berl College</v>
      </c>
      <c r="E31" s="141" t="str">
        <f t="shared" si="9"/>
        <v>Israel</v>
      </c>
      <c r="F31" s="139">
        <v>132</v>
      </c>
      <c r="G31" s="75">
        <v>43710</v>
      </c>
      <c r="H31" s="139" t="s">
        <v>1690</v>
      </c>
      <c r="I31" s="139" t="s">
        <v>1691</v>
      </c>
      <c r="J31" s="25" t="s">
        <v>220</v>
      </c>
      <c r="K31" s="138">
        <v>4800</v>
      </c>
      <c r="L31" s="25" t="s">
        <v>497</v>
      </c>
      <c r="M31" s="185">
        <f t="shared" si="10"/>
        <v>4.1631299999999998</v>
      </c>
      <c r="N31" s="72">
        <v>1152.98</v>
      </c>
      <c r="O31" s="26" t="str">
        <f t="shared" si="11"/>
        <v/>
      </c>
    </row>
    <row r="32" spans="2:15" s="30" customFormat="1" x14ac:dyDescent="0.3">
      <c r="B32" s="139" t="s">
        <v>161</v>
      </c>
      <c r="C32" s="25" t="s">
        <v>10</v>
      </c>
      <c r="D32" s="141" t="str">
        <f t="shared" si="8"/>
        <v>Kaye Academic College of Education</v>
      </c>
      <c r="E32" s="141" t="str">
        <f t="shared" si="9"/>
        <v>Israel</v>
      </c>
      <c r="F32" s="139">
        <v>104947</v>
      </c>
      <c r="G32" s="75">
        <v>42704</v>
      </c>
      <c r="H32" s="139" t="s">
        <v>1004</v>
      </c>
      <c r="I32" s="139" t="s">
        <v>1005</v>
      </c>
      <c r="J32" s="219" t="s">
        <v>220</v>
      </c>
      <c r="K32" s="138">
        <v>2164</v>
      </c>
      <c r="L32" s="25" t="s">
        <v>497</v>
      </c>
      <c r="M32" s="185">
        <f t="shared" si="10"/>
        <v>4.0223000000000004</v>
      </c>
      <c r="N32" s="72">
        <v>538</v>
      </c>
      <c r="O32" s="26" t="str">
        <f t="shared" si="11"/>
        <v/>
      </c>
    </row>
    <row r="33" spans="2:15" s="30" customFormat="1" x14ac:dyDescent="0.3">
      <c r="B33" s="139" t="s">
        <v>161</v>
      </c>
      <c r="C33" s="25" t="s">
        <v>10</v>
      </c>
      <c r="D33" s="141" t="str">
        <f t="shared" si="8"/>
        <v>Kaye Academic College of Education</v>
      </c>
      <c r="E33" s="141" t="str">
        <f t="shared" si="9"/>
        <v>Israel</v>
      </c>
      <c r="F33" s="139">
        <v>105113</v>
      </c>
      <c r="G33" s="75">
        <v>42825</v>
      </c>
      <c r="H33" s="139" t="s">
        <v>1004</v>
      </c>
      <c r="I33" s="139" t="s">
        <v>1005</v>
      </c>
      <c r="J33" s="219" t="s">
        <v>220</v>
      </c>
      <c r="K33" s="138">
        <v>8432</v>
      </c>
      <c r="L33" s="25" t="s">
        <v>497</v>
      </c>
      <c r="M33" s="185">
        <f t="shared" si="10"/>
        <v>4.0223300000000002</v>
      </c>
      <c r="N33" s="72">
        <v>2096.3000000000002</v>
      </c>
      <c r="O33" s="26" t="str">
        <f t="shared" si="11"/>
        <v/>
      </c>
    </row>
    <row r="34" spans="2:15" s="30" customFormat="1" x14ac:dyDescent="0.3">
      <c r="B34" s="139" t="s">
        <v>160</v>
      </c>
      <c r="C34" s="25" t="s">
        <v>10</v>
      </c>
      <c r="D34" s="141" t="str">
        <f t="shared" si="8"/>
        <v>Kaye Academic College of Education</v>
      </c>
      <c r="E34" s="141" t="str">
        <f t="shared" si="9"/>
        <v>Israel</v>
      </c>
      <c r="F34" s="139">
        <v>90190</v>
      </c>
      <c r="G34" s="75">
        <v>42845</v>
      </c>
      <c r="H34" s="139" t="s">
        <v>1004</v>
      </c>
      <c r="I34" s="139" t="s">
        <v>1006</v>
      </c>
      <c r="J34" s="219" t="s">
        <v>220</v>
      </c>
      <c r="K34" s="138">
        <v>2148</v>
      </c>
      <c r="L34" s="25" t="s">
        <v>497</v>
      </c>
      <c r="M34" s="185">
        <f t="shared" si="10"/>
        <v>4.0224700000000002</v>
      </c>
      <c r="N34" s="72">
        <v>534</v>
      </c>
      <c r="O34" s="26" t="str">
        <f t="shared" si="11"/>
        <v/>
      </c>
    </row>
    <row r="35" spans="2:15" s="30" customFormat="1" x14ac:dyDescent="0.3">
      <c r="B35" s="139" t="s">
        <v>160</v>
      </c>
      <c r="C35" s="25" t="s">
        <v>10</v>
      </c>
      <c r="D35" s="141" t="str">
        <f t="shared" si="8"/>
        <v>Kaye Academic College of Education</v>
      </c>
      <c r="E35" s="141" t="str">
        <f t="shared" si="9"/>
        <v>Israel</v>
      </c>
      <c r="F35" s="139">
        <v>105181</v>
      </c>
      <c r="G35" s="75">
        <v>42894</v>
      </c>
      <c r="H35" s="139" t="s">
        <v>1007</v>
      </c>
      <c r="I35" s="139" t="s">
        <v>1005</v>
      </c>
      <c r="J35" s="219" t="s">
        <v>220</v>
      </c>
      <c r="K35" s="138">
        <v>7568</v>
      </c>
      <c r="L35" s="25" t="s">
        <v>497</v>
      </c>
      <c r="M35" s="185">
        <f t="shared" si="10"/>
        <v>4.0229600000000003</v>
      </c>
      <c r="N35" s="72">
        <v>1881.2</v>
      </c>
      <c r="O35" s="26" t="str">
        <f t="shared" si="11"/>
        <v/>
      </c>
    </row>
    <row r="36" spans="2:15" s="30" customFormat="1" x14ac:dyDescent="0.3">
      <c r="B36" s="139" t="s">
        <v>160</v>
      </c>
      <c r="C36" s="25" t="s">
        <v>10</v>
      </c>
      <c r="D36" s="141" t="str">
        <f t="shared" si="8"/>
        <v>Kaye Academic College of Education</v>
      </c>
      <c r="E36" s="141" t="str">
        <f t="shared" si="9"/>
        <v>Israel</v>
      </c>
      <c r="F36" s="139">
        <v>105212</v>
      </c>
      <c r="G36" s="75">
        <v>42922</v>
      </c>
      <c r="H36" s="139" t="s">
        <v>1004</v>
      </c>
      <c r="I36" s="139" t="s">
        <v>1005</v>
      </c>
      <c r="J36" s="219" t="s">
        <v>220</v>
      </c>
      <c r="K36" s="138">
        <v>1280</v>
      </c>
      <c r="L36" s="25" t="s">
        <v>497</v>
      </c>
      <c r="M36" s="185">
        <f t="shared" si="10"/>
        <v>4.0226300000000004</v>
      </c>
      <c r="N36" s="72">
        <v>318.2</v>
      </c>
      <c r="O36" s="26" t="str">
        <f t="shared" si="11"/>
        <v/>
      </c>
    </row>
    <row r="37" spans="2:15" s="30" customFormat="1" x14ac:dyDescent="0.3">
      <c r="B37" s="139" t="s">
        <v>160</v>
      </c>
      <c r="C37" s="25" t="s">
        <v>10</v>
      </c>
      <c r="D37" s="141" t="str">
        <f t="shared" si="8"/>
        <v>Kaye Academic College of Education</v>
      </c>
      <c r="E37" s="141" t="str">
        <f t="shared" si="9"/>
        <v>Israel</v>
      </c>
      <c r="F37" s="139">
        <v>90320</v>
      </c>
      <c r="G37" s="75">
        <v>42996</v>
      </c>
      <c r="H37" s="139" t="s">
        <v>1008</v>
      </c>
      <c r="I37" s="139" t="s">
        <v>1006</v>
      </c>
      <c r="J37" s="219" t="s">
        <v>220</v>
      </c>
      <c r="K37" s="138">
        <v>1193.4000000000001</v>
      </c>
      <c r="L37" s="25" t="s">
        <v>497</v>
      </c>
      <c r="M37" s="185">
        <f t="shared" si="10"/>
        <v>4.0229200000000001</v>
      </c>
      <c r="N37" s="72">
        <v>296.64999999999998</v>
      </c>
      <c r="O37" s="26" t="str">
        <f t="shared" si="11"/>
        <v/>
      </c>
    </row>
    <row r="38" spans="2:15" s="30" customFormat="1" x14ac:dyDescent="0.3">
      <c r="B38" s="139" t="s">
        <v>160</v>
      </c>
      <c r="C38" s="25" t="s">
        <v>10</v>
      </c>
      <c r="D38" s="141" t="str">
        <f t="shared" si="8"/>
        <v>Kaye Academic College of Education</v>
      </c>
      <c r="E38" s="141" t="str">
        <f t="shared" si="9"/>
        <v>Israel</v>
      </c>
      <c r="F38" s="139">
        <v>403</v>
      </c>
      <c r="G38" s="75">
        <v>43297</v>
      </c>
      <c r="H38" s="139" t="s">
        <v>1009</v>
      </c>
      <c r="I38" s="139" t="s">
        <v>1010</v>
      </c>
      <c r="J38" s="219" t="s">
        <v>220</v>
      </c>
      <c r="K38" s="138">
        <v>7020</v>
      </c>
      <c r="L38" s="25" t="s">
        <v>497</v>
      </c>
      <c r="M38" s="185">
        <f t="shared" si="10"/>
        <v>4.0226199999999999</v>
      </c>
      <c r="N38" s="72">
        <v>1745.13</v>
      </c>
      <c r="O38" s="26" t="str">
        <f t="shared" si="11"/>
        <v/>
      </c>
    </row>
    <row r="39" spans="2:15" s="30" customFormat="1" x14ac:dyDescent="0.3">
      <c r="B39" s="139" t="s">
        <v>160</v>
      </c>
      <c r="C39" s="25" t="s">
        <v>10</v>
      </c>
      <c r="D39" s="141" t="str">
        <f t="shared" si="8"/>
        <v>Kaye Academic College of Education</v>
      </c>
      <c r="E39" s="141" t="str">
        <f t="shared" si="9"/>
        <v>Israel</v>
      </c>
      <c r="F39" s="139">
        <v>407</v>
      </c>
      <c r="G39" s="75">
        <v>43348</v>
      </c>
      <c r="H39" s="139" t="s">
        <v>1009</v>
      </c>
      <c r="I39" s="139" t="s">
        <v>1010</v>
      </c>
      <c r="J39" s="219" t="s">
        <v>220</v>
      </c>
      <c r="K39" s="138">
        <v>3510</v>
      </c>
      <c r="L39" s="25" t="s">
        <v>497</v>
      </c>
      <c r="M39" s="185">
        <f t="shared" si="10"/>
        <v>4.1631099999999996</v>
      </c>
      <c r="N39" s="72">
        <v>843.12</v>
      </c>
      <c r="O39" s="26" t="str">
        <f t="shared" si="11"/>
        <v/>
      </c>
    </row>
    <row r="40" spans="2:15" s="30" customFormat="1" x14ac:dyDescent="0.3">
      <c r="B40" s="139" t="s">
        <v>160</v>
      </c>
      <c r="C40" s="25" t="s">
        <v>10</v>
      </c>
      <c r="D40" s="141" t="str">
        <f t="shared" si="8"/>
        <v>Kaye Academic College of Education</v>
      </c>
      <c r="E40" s="141" t="str">
        <f t="shared" si="9"/>
        <v>Israel</v>
      </c>
      <c r="F40" s="139">
        <v>40001</v>
      </c>
      <c r="G40" s="75">
        <v>43380</v>
      </c>
      <c r="H40" s="139" t="s">
        <v>1011</v>
      </c>
      <c r="I40" s="139" t="s">
        <v>1012</v>
      </c>
      <c r="J40" s="219" t="s">
        <v>220</v>
      </c>
      <c r="K40" s="138">
        <v>4212</v>
      </c>
      <c r="L40" s="25" t="s">
        <v>497</v>
      </c>
      <c r="M40" s="185">
        <f t="shared" si="10"/>
        <v>4.1631200000000002</v>
      </c>
      <c r="N40" s="72">
        <v>1011.74</v>
      </c>
      <c r="O40" s="26" t="str">
        <f t="shared" si="11"/>
        <v/>
      </c>
    </row>
    <row r="41" spans="2:15" s="30" customFormat="1" ht="36" x14ac:dyDescent="0.3">
      <c r="B41" s="139" t="s">
        <v>160</v>
      </c>
      <c r="C41" s="25" t="s">
        <v>14</v>
      </c>
      <c r="D41" s="141" t="str">
        <f t="shared" si="8"/>
        <v>Gordon Academic College of Education</v>
      </c>
      <c r="E41" s="141" t="str">
        <f t="shared" si="9"/>
        <v>Israel</v>
      </c>
      <c r="F41" s="139" t="s">
        <v>1113</v>
      </c>
      <c r="G41" s="75">
        <v>43052</v>
      </c>
      <c r="H41" s="139" t="s">
        <v>1185</v>
      </c>
      <c r="I41" s="139" t="s">
        <v>1186</v>
      </c>
      <c r="J41" s="25" t="s">
        <v>220</v>
      </c>
      <c r="K41" s="138">
        <v>2667.6</v>
      </c>
      <c r="L41" s="25" t="s">
        <v>497</v>
      </c>
      <c r="M41" s="185">
        <f t="shared" si="10"/>
        <v>4.0226199999999999</v>
      </c>
      <c r="N41" s="72">
        <v>663.15</v>
      </c>
      <c r="O41" s="26" t="str">
        <f t="shared" si="11"/>
        <v/>
      </c>
    </row>
    <row r="42" spans="2:15" s="30" customFormat="1" x14ac:dyDescent="0.3">
      <c r="B42" s="139" t="s">
        <v>160</v>
      </c>
      <c r="C42" s="25" t="s">
        <v>15</v>
      </c>
      <c r="D42" s="141" t="str">
        <f t="shared" si="8"/>
        <v>The College of Sakhnin</v>
      </c>
      <c r="E42" s="141" t="str">
        <f t="shared" si="9"/>
        <v>Israel</v>
      </c>
      <c r="F42" s="189" t="s">
        <v>1237</v>
      </c>
      <c r="G42" s="75">
        <v>43480</v>
      </c>
      <c r="H42" s="189" t="s">
        <v>1236</v>
      </c>
      <c r="I42" s="189" t="s">
        <v>1238</v>
      </c>
      <c r="J42" s="190" t="s">
        <v>220</v>
      </c>
      <c r="K42" s="138">
        <v>912.6</v>
      </c>
      <c r="L42" s="190" t="s">
        <v>497</v>
      </c>
      <c r="M42" s="185">
        <f t="shared" si="10"/>
        <v>4.02257</v>
      </c>
      <c r="N42" s="72">
        <v>226.87</v>
      </c>
      <c r="O42" s="26" t="str">
        <f t="shared" si="11"/>
        <v/>
      </c>
    </row>
    <row r="43" spans="2:15" s="30" customFormat="1" x14ac:dyDescent="0.3">
      <c r="B43" s="139" t="s">
        <v>160</v>
      </c>
      <c r="C43" s="25" t="s">
        <v>15</v>
      </c>
      <c r="D43" s="141" t="str">
        <f t="shared" si="8"/>
        <v>The College of Sakhnin</v>
      </c>
      <c r="E43" s="141" t="str">
        <f t="shared" si="9"/>
        <v>Israel</v>
      </c>
      <c r="F43" s="189" t="s">
        <v>1239</v>
      </c>
      <c r="G43" s="75">
        <v>42656</v>
      </c>
      <c r="H43" s="189" t="s">
        <v>1236</v>
      </c>
      <c r="I43" s="189" t="s">
        <v>1240</v>
      </c>
      <c r="J43" s="190" t="s">
        <v>561</v>
      </c>
      <c r="K43" s="138">
        <v>5850</v>
      </c>
      <c r="L43" s="190" t="s">
        <v>497</v>
      </c>
      <c r="M43" s="185">
        <f t="shared" si="10"/>
        <v>4.02278</v>
      </c>
      <c r="N43" s="72">
        <v>1454.22</v>
      </c>
      <c r="O43" s="26" t="str">
        <f t="shared" si="11"/>
        <v/>
      </c>
    </row>
    <row r="44" spans="2:15" s="30" customFormat="1" x14ac:dyDescent="0.3">
      <c r="B44" s="139" t="s">
        <v>160</v>
      </c>
      <c r="C44" s="25" t="s">
        <v>15</v>
      </c>
      <c r="D44" s="141" t="str">
        <f t="shared" si="8"/>
        <v>The College of Sakhnin</v>
      </c>
      <c r="E44" s="141" t="str">
        <f t="shared" si="9"/>
        <v>Israel</v>
      </c>
      <c r="F44" s="189" t="s">
        <v>1241</v>
      </c>
      <c r="G44" s="75">
        <v>43501</v>
      </c>
      <c r="H44" s="189" t="s">
        <v>1236</v>
      </c>
      <c r="I44" s="189" t="s">
        <v>1242</v>
      </c>
      <c r="J44" s="190" t="s">
        <v>220</v>
      </c>
      <c r="K44" s="138">
        <v>480</v>
      </c>
      <c r="L44" s="190" t="s">
        <v>497</v>
      </c>
      <c r="M44" s="185">
        <f t="shared" si="10"/>
        <v>4.0224599999999997</v>
      </c>
      <c r="N44" s="72">
        <v>119.33</v>
      </c>
      <c r="O44" s="26" t="str">
        <f t="shared" si="11"/>
        <v/>
      </c>
    </row>
    <row r="45" spans="2:15" s="30" customFormat="1" x14ac:dyDescent="0.3">
      <c r="B45" s="139" t="s">
        <v>160</v>
      </c>
      <c r="C45" s="25" t="s">
        <v>15</v>
      </c>
      <c r="D45" s="141" t="str">
        <f t="shared" si="8"/>
        <v>The College of Sakhnin</v>
      </c>
      <c r="E45" s="141" t="str">
        <f t="shared" si="9"/>
        <v>Israel</v>
      </c>
      <c r="F45" s="189" t="s">
        <v>1390</v>
      </c>
      <c r="G45" s="75">
        <v>42646</v>
      </c>
      <c r="H45" s="189" t="s">
        <v>1236</v>
      </c>
      <c r="I45" s="189" t="s">
        <v>1243</v>
      </c>
      <c r="J45" s="190" t="s">
        <v>220</v>
      </c>
      <c r="K45" s="138">
        <v>4680</v>
      </c>
      <c r="L45" s="190" t="s">
        <v>497</v>
      </c>
      <c r="M45" s="185">
        <f t="shared" si="10"/>
        <v>4.0226199999999999</v>
      </c>
      <c r="N45" s="72">
        <v>1163.42</v>
      </c>
      <c r="O45" s="26" t="str">
        <f t="shared" si="11"/>
        <v/>
      </c>
    </row>
    <row r="46" spans="2:15" s="30" customFormat="1" x14ac:dyDescent="0.3">
      <c r="B46" s="139" t="s">
        <v>161</v>
      </c>
      <c r="C46" s="25" t="s">
        <v>16</v>
      </c>
      <c r="D46" s="141" t="str">
        <f t="shared" si="8"/>
        <v>Talpiot Academic College</v>
      </c>
      <c r="E46" s="141" t="str">
        <f t="shared" si="9"/>
        <v>Israel</v>
      </c>
      <c r="F46" s="139" t="s">
        <v>1297</v>
      </c>
      <c r="G46" s="75">
        <v>42750</v>
      </c>
      <c r="H46" s="139" t="s">
        <v>1298</v>
      </c>
      <c r="I46" s="139" t="s">
        <v>1299</v>
      </c>
      <c r="J46" s="25" t="s">
        <v>561</v>
      </c>
      <c r="K46" s="138">
        <v>241</v>
      </c>
      <c r="L46" s="25" t="s">
        <v>497</v>
      </c>
      <c r="M46" s="185">
        <f t="shared" si="10"/>
        <v>4.0227000000000004</v>
      </c>
      <c r="N46" s="72">
        <v>59.91</v>
      </c>
      <c r="O46" s="26" t="str">
        <f t="shared" si="11"/>
        <v/>
      </c>
    </row>
    <row r="47" spans="2:15" s="30" customFormat="1" x14ac:dyDescent="0.3">
      <c r="B47" s="139" t="s">
        <v>161</v>
      </c>
      <c r="C47" s="25" t="s">
        <v>16</v>
      </c>
      <c r="D47" s="141" t="str">
        <f t="shared" si="8"/>
        <v>Talpiot Academic College</v>
      </c>
      <c r="E47" s="141" t="str">
        <f t="shared" si="9"/>
        <v>Israel</v>
      </c>
      <c r="F47" s="139" t="s">
        <v>1300</v>
      </c>
      <c r="G47" s="75">
        <v>42734</v>
      </c>
      <c r="H47" s="139" t="s">
        <v>1301</v>
      </c>
      <c r="I47" s="139" t="s">
        <v>1302</v>
      </c>
      <c r="J47" s="25" t="s">
        <v>561</v>
      </c>
      <c r="K47" s="138">
        <v>135</v>
      </c>
      <c r="L47" s="25" t="s">
        <v>497</v>
      </c>
      <c r="M47" s="185">
        <f t="shared" si="10"/>
        <v>4.0226499999999996</v>
      </c>
      <c r="N47" s="72">
        <v>33.56</v>
      </c>
      <c r="O47" s="26" t="str">
        <f t="shared" si="11"/>
        <v/>
      </c>
    </row>
    <row r="48" spans="2:15" s="30" customFormat="1" x14ac:dyDescent="0.3">
      <c r="B48" s="139" t="s">
        <v>161</v>
      </c>
      <c r="C48" s="25" t="s">
        <v>16</v>
      </c>
      <c r="D48" s="141" t="str">
        <f t="shared" si="8"/>
        <v>Talpiot Academic College</v>
      </c>
      <c r="E48" s="141" t="str">
        <f t="shared" si="9"/>
        <v>Israel</v>
      </c>
      <c r="F48" s="139" t="s">
        <v>1303</v>
      </c>
      <c r="G48" s="75">
        <v>42793</v>
      </c>
      <c r="H48" s="139" t="s">
        <v>1301</v>
      </c>
      <c r="I48" s="139" t="s">
        <v>1304</v>
      </c>
      <c r="J48" s="25" t="s">
        <v>561</v>
      </c>
      <c r="K48" s="138">
        <v>945</v>
      </c>
      <c r="L48" s="25" t="s">
        <v>497</v>
      </c>
      <c r="M48" s="185">
        <f t="shared" si="10"/>
        <v>4.0226499999999996</v>
      </c>
      <c r="N48" s="72">
        <v>234.92</v>
      </c>
      <c r="O48" s="26" t="str">
        <f t="shared" si="11"/>
        <v/>
      </c>
    </row>
    <row r="49" spans="2:15" s="30" customFormat="1" x14ac:dyDescent="0.3">
      <c r="B49" s="139" t="s">
        <v>161</v>
      </c>
      <c r="C49" s="25" t="s">
        <v>16</v>
      </c>
      <c r="D49" s="141" t="str">
        <f t="shared" si="8"/>
        <v>Talpiot Academic College</v>
      </c>
      <c r="E49" s="141" t="str">
        <f t="shared" si="9"/>
        <v>Israel</v>
      </c>
      <c r="F49" s="139" t="s">
        <v>1305</v>
      </c>
      <c r="G49" s="75">
        <v>42825</v>
      </c>
      <c r="H49" s="139" t="s">
        <v>1301</v>
      </c>
      <c r="I49" s="139" t="s">
        <v>1302</v>
      </c>
      <c r="J49" s="25" t="s">
        <v>561</v>
      </c>
      <c r="K49" s="138">
        <v>135</v>
      </c>
      <c r="L49" s="25" t="s">
        <v>497</v>
      </c>
      <c r="M49" s="185">
        <f t="shared" si="10"/>
        <v>4.0226499999999996</v>
      </c>
      <c r="N49" s="72">
        <v>33.56</v>
      </c>
      <c r="O49" s="26" t="str">
        <f t="shared" si="11"/>
        <v/>
      </c>
    </row>
    <row r="50" spans="2:15" s="30" customFormat="1" x14ac:dyDescent="0.3">
      <c r="B50" s="139" t="s">
        <v>161</v>
      </c>
      <c r="C50" s="25" t="s">
        <v>16</v>
      </c>
      <c r="D50" s="141" t="str">
        <f t="shared" si="8"/>
        <v>Talpiot Academic College</v>
      </c>
      <c r="E50" s="141" t="str">
        <f t="shared" si="9"/>
        <v>Israel</v>
      </c>
      <c r="F50" s="139" t="s">
        <v>1306</v>
      </c>
      <c r="G50" s="75">
        <v>42886</v>
      </c>
      <c r="H50" s="139" t="s">
        <v>1301</v>
      </c>
      <c r="I50" s="139" t="s">
        <v>1302</v>
      </c>
      <c r="J50" s="25" t="s">
        <v>561</v>
      </c>
      <c r="K50" s="138">
        <v>1141</v>
      </c>
      <c r="L50" s="25" t="s">
        <v>497</v>
      </c>
      <c r="M50" s="185">
        <f t="shared" si="10"/>
        <v>4.0225600000000004</v>
      </c>
      <c r="N50" s="72">
        <v>283.64999999999998</v>
      </c>
      <c r="O50" s="26" t="str">
        <f t="shared" si="11"/>
        <v/>
      </c>
    </row>
    <row r="51" spans="2:15" s="199" customFormat="1" x14ac:dyDescent="0.3">
      <c r="B51" s="210" t="s">
        <v>211</v>
      </c>
      <c r="C51" s="195" t="s">
        <v>16</v>
      </c>
      <c r="D51" s="212" t="str">
        <f t="shared" si="8"/>
        <v>Talpiot Academic College</v>
      </c>
      <c r="E51" s="212" t="str">
        <f t="shared" si="9"/>
        <v>Israel</v>
      </c>
      <c r="F51" s="210" t="s">
        <v>2037</v>
      </c>
      <c r="G51" s="202">
        <v>43307</v>
      </c>
      <c r="H51" s="210" t="s">
        <v>2038</v>
      </c>
      <c r="I51" s="210" t="s">
        <v>2039</v>
      </c>
      <c r="J51" s="195" t="s">
        <v>220</v>
      </c>
      <c r="K51" s="209">
        <v>1603</v>
      </c>
      <c r="L51" s="195" t="s">
        <v>497</v>
      </c>
      <c r="M51" s="215">
        <f t="shared" si="10"/>
        <v>4.1631</v>
      </c>
      <c r="N51" s="201">
        <v>385.05</v>
      </c>
      <c r="O51" s="196" t="str">
        <f t="shared" si="11"/>
        <v/>
      </c>
    </row>
    <row r="52" spans="2:15" s="199" customFormat="1" x14ac:dyDescent="0.3">
      <c r="B52" s="210" t="s">
        <v>211</v>
      </c>
      <c r="C52" s="195" t="s">
        <v>16</v>
      </c>
      <c r="D52" s="212" t="str">
        <f t="shared" si="8"/>
        <v>Talpiot Academic College</v>
      </c>
      <c r="E52" s="212" t="str">
        <f t="shared" si="9"/>
        <v>Israel</v>
      </c>
      <c r="F52" s="210" t="s">
        <v>2040</v>
      </c>
      <c r="G52" s="202">
        <v>43312</v>
      </c>
      <c r="H52" s="210" t="s">
        <v>2038</v>
      </c>
      <c r="I52" s="210" t="s">
        <v>2041</v>
      </c>
      <c r="J52" s="195" t="s">
        <v>220</v>
      </c>
      <c r="K52" s="209">
        <v>5280</v>
      </c>
      <c r="L52" s="195" t="s">
        <v>497</v>
      </c>
      <c r="M52" s="215">
        <f t="shared" si="10"/>
        <v>4.1630900000000004</v>
      </c>
      <c r="N52" s="201">
        <v>1268.29</v>
      </c>
      <c r="O52" s="196" t="str">
        <f t="shared" si="11"/>
        <v/>
      </c>
    </row>
    <row r="53" spans="2:15" s="199" customFormat="1" x14ac:dyDescent="0.3">
      <c r="B53" s="210" t="s">
        <v>211</v>
      </c>
      <c r="C53" s="195" t="s">
        <v>16</v>
      </c>
      <c r="D53" s="212" t="str">
        <f t="shared" si="8"/>
        <v>Talpiot Academic College</v>
      </c>
      <c r="E53" s="212" t="str">
        <f t="shared" si="9"/>
        <v>Israel</v>
      </c>
      <c r="F53" s="210" t="s">
        <v>2042</v>
      </c>
      <c r="G53" s="202">
        <v>43525</v>
      </c>
      <c r="H53" s="210" t="s">
        <v>2038</v>
      </c>
      <c r="I53" s="210" t="s">
        <v>2039</v>
      </c>
      <c r="J53" s="195" t="s">
        <v>220</v>
      </c>
      <c r="K53" s="209">
        <v>409</v>
      </c>
      <c r="L53" s="195" t="s">
        <v>497</v>
      </c>
      <c r="M53" s="215">
        <f t="shared" si="10"/>
        <v>4.1632699999999998</v>
      </c>
      <c r="N53" s="201">
        <v>98.24</v>
      </c>
      <c r="O53" s="196" t="str">
        <f t="shared" si="11"/>
        <v/>
      </c>
    </row>
    <row r="54" spans="2:15" s="199" customFormat="1" x14ac:dyDescent="0.3">
      <c r="B54" s="210" t="s">
        <v>211</v>
      </c>
      <c r="C54" s="195" t="s">
        <v>16</v>
      </c>
      <c r="D54" s="212" t="str">
        <f t="shared" si="8"/>
        <v>Talpiot Academic College</v>
      </c>
      <c r="E54" s="212" t="str">
        <f t="shared" si="9"/>
        <v>Israel</v>
      </c>
      <c r="F54" s="210" t="s">
        <v>2043</v>
      </c>
      <c r="G54" s="202">
        <v>43688</v>
      </c>
      <c r="H54" s="210" t="s">
        <v>2038</v>
      </c>
      <c r="I54" s="210" t="s">
        <v>2039</v>
      </c>
      <c r="J54" s="195" t="s">
        <v>220</v>
      </c>
      <c r="K54" s="209">
        <v>3450</v>
      </c>
      <c r="L54" s="195" t="s">
        <v>497</v>
      </c>
      <c r="M54" s="215">
        <f t="shared" si="10"/>
        <v>4.1631</v>
      </c>
      <c r="N54" s="201">
        <v>828.71</v>
      </c>
      <c r="O54" s="196" t="str">
        <f t="shared" si="11"/>
        <v/>
      </c>
    </row>
    <row r="55" spans="2:15" s="30" customFormat="1" x14ac:dyDescent="0.3">
      <c r="B55" s="210" t="s">
        <v>210</v>
      </c>
      <c r="C55" s="195" t="s">
        <v>16</v>
      </c>
      <c r="D55" s="141" t="str">
        <f t="shared" si="8"/>
        <v>Talpiot Academic College</v>
      </c>
      <c r="E55" s="141" t="str">
        <f t="shared" si="9"/>
        <v>Israel</v>
      </c>
      <c r="F55" s="210" t="s">
        <v>2044</v>
      </c>
      <c r="G55" s="202">
        <v>43688</v>
      </c>
      <c r="H55" s="210" t="s">
        <v>2038</v>
      </c>
      <c r="I55" s="210" t="s">
        <v>2039</v>
      </c>
      <c r="J55" s="195" t="s">
        <v>220</v>
      </c>
      <c r="K55" s="209">
        <v>700</v>
      </c>
      <c r="L55" s="195" t="s">
        <v>497</v>
      </c>
      <c r="M55" s="185">
        <f t="shared" si="10"/>
        <v>4.1631999999999998</v>
      </c>
      <c r="N55" s="201">
        <v>168.14</v>
      </c>
      <c r="O55" s="26" t="str">
        <f t="shared" si="11"/>
        <v/>
      </c>
    </row>
    <row r="56" spans="2:15" s="30" customFormat="1" x14ac:dyDescent="0.3">
      <c r="B56" s="139"/>
      <c r="C56" s="25"/>
      <c r="D56" s="141" t="str">
        <f t="shared" si="0"/>
        <v/>
      </c>
      <c r="E56" s="141" t="str">
        <f t="shared" si="1"/>
        <v/>
      </c>
      <c r="F56" s="139"/>
      <c r="G56" s="75"/>
      <c r="H56" s="139"/>
      <c r="I56" s="139"/>
      <c r="J56" s="25"/>
      <c r="K56" s="138"/>
      <c r="L56" s="25"/>
      <c r="M56" s="185" t="str">
        <f t="shared" si="2"/>
        <v/>
      </c>
      <c r="N56" s="72">
        <v>0</v>
      </c>
      <c r="O56" s="26" t="str">
        <f t="shared" si="3"/>
        <v>Error</v>
      </c>
    </row>
  </sheetData>
  <sheetProtection password="E359" sheet="1" objects="1" scenarios="1" selectLockedCells="1"/>
  <dataConsolidate/>
  <mergeCells count="4">
    <mergeCell ref="B2:O2"/>
    <mergeCell ref="B4:C5"/>
    <mergeCell ref="D4:D5"/>
    <mergeCell ref="E4:E5"/>
  </mergeCells>
  <dataValidations xWindow="1315" yWindow="422" count="11">
    <dataValidation type="date" allowBlank="1" showInputMessage="1" showErrorMessage="1" error="Please encode date (format must be dd/mm/yy)" prompt="Please encode date (format must be dd/mm/yy)" sqref="G8:G56">
      <formula1>36526</formula1>
      <formula2>55153</formula2>
    </dataValidation>
    <dataValidation type="list" allowBlank="1" showInputMessage="1" showErrorMessage="1" error="Please click arrow to inform if amount of VAT has been charged" prompt="Please click arrow to inform if amount of VAT has been charged" sqref="J8:J56">
      <formula1>VATTAXES</formula1>
    </dataValidation>
    <dataValidation allowBlank="1" sqref="M8:M56"/>
    <dataValidation allowBlank="1" showInputMessage="1" showErrorMessage="1" error="Please encode the currency indicated on the invoice (even in EUR)" prompt="Please encode the currency indicated on the invoice (even in EUR)" sqref="L8:L56"/>
    <dataValidation allowBlank="1" showInputMessage="1" showErrorMessage="1" error="Please encode the amount indicated on the invoice" prompt="Please encode the amount indicated on the invoice" sqref="K8:K56"/>
    <dataValidation allowBlank="1" showInputMessage="1" showErrorMessage="1" error="Please encode the name of the company providing the service" prompt="Please encode the name of the company providing the service" sqref="I8:I56"/>
    <dataValidation allowBlank="1" showInputMessage="1" showErrorMessage="1" error="Please encode Nature, type and specifications" prompt="Please encode Nature, type and specifications" sqref="H8:H56"/>
    <dataValidation allowBlank="1" showInputMessage="1" showErrorMessage="1" error="Please encode supporting document ref." prompt="Please encode supporting document ref." sqref="F8:F56"/>
    <dataValidation type="list" allowBlank="1" showInputMessage="1" showErrorMessage="1" error="Click arrow to select Partner N°" prompt="Click arrow to select Partner N°" sqref="C8:C56">
      <formula1>PartnerN°</formula1>
    </dataValidation>
    <dataValidation type="list" allowBlank="1" showInputMessage="1" showErrorMessage="1" error="Click arrow to select Work Package" prompt="Click arrow to select Work Package" sqref="B8:B56">
      <formula1>WorkPackage</formula1>
    </dataValidation>
    <dataValidation type="custom" allowBlank="1" showInputMessage="1" showErrorMessage="1" error="Please encode total amount charged to the project (2 decimals only)" prompt="Please encode total amount charged to the project (2 decimals only)" sqref="N8:N56">
      <formula1>N8=INT(N8*100)/100</formula1>
    </dataValidation>
  </dataValidations>
  <printOptions horizontalCentered="1"/>
  <pageMargins left="0.23622047244094491" right="0.23622047244094491" top="0.39370078740157483" bottom="0.94488188976377963" header="0.31496062992125984" footer="0.31496062992125984"/>
  <pageSetup paperSize="9" scale="35" fitToHeight="0" orientation="landscape" r:id="rId1"/>
  <headerFooter>
    <oddFooter xml:space="preserve">&amp;CPage &amp;P of 3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6081" r:id="rId4" name="Button 1">
              <controlPr defaultSize="0" print="0" autoFill="0" autoPict="0" macro="[0]!AddRow">
                <anchor moveWithCells="1" sizeWithCells="1">
                  <from>
                    <xdr:col>1</xdr:col>
                    <xdr:colOff>76200</xdr:colOff>
                    <xdr:row>1</xdr:row>
                    <xdr:rowOff>99060</xdr:rowOff>
                  </from>
                  <to>
                    <xdr:col>1</xdr:col>
                    <xdr:colOff>1661160</xdr:colOff>
                    <xdr:row>1</xdr:row>
                    <xdr:rowOff>457200</xdr:rowOff>
                  </to>
                </anchor>
              </controlPr>
            </control>
          </mc:Choice>
        </mc:AlternateContent>
        <mc:AlternateContent xmlns:mc="http://schemas.openxmlformats.org/markup-compatibility/2006">
          <mc:Choice Requires="x14">
            <control shapeId="46082" r:id="rId5" name="Button 2">
              <controlPr defaultSize="0" print="0" autoFill="0" autoPict="0" macro="[0]!DeleteRow">
                <anchor moveWithCells="1" sizeWithCells="1">
                  <from>
                    <xdr:col>1</xdr:col>
                    <xdr:colOff>1737360</xdr:colOff>
                    <xdr:row>1</xdr:row>
                    <xdr:rowOff>99060</xdr:rowOff>
                  </from>
                  <to>
                    <xdr:col>2</xdr:col>
                    <xdr:colOff>457200</xdr:colOff>
                    <xdr:row>1</xdr:row>
                    <xdr:rowOff>457200</xdr:rowOff>
                  </to>
                </anchor>
              </controlPr>
            </control>
          </mc:Choice>
        </mc:AlternateContent>
        <mc:AlternateContent xmlns:mc="http://schemas.openxmlformats.org/markup-compatibility/2006">
          <mc:Choice Requires="x14">
            <control shapeId="46091" r:id="rId6" name="Button 3">
              <controlPr defaultSize="0" print="0" autoFill="0" autoPict="0" macro="[0]!DuplicateRow">
                <anchor moveWithCells="1">
                  <from>
                    <xdr:col>2</xdr:col>
                    <xdr:colOff>533400</xdr:colOff>
                    <xdr:row>1</xdr:row>
                    <xdr:rowOff>99060</xdr:rowOff>
                  </from>
                  <to>
                    <xdr:col>3</xdr:col>
                    <xdr:colOff>1386840</xdr:colOff>
                    <xdr:row>1</xdr:row>
                    <xdr:rowOff>457200</xdr:rowOff>
                  </to>
                </anchor>
              </controlPr>
            </control>
          </mc:Choice>
        </mc:AlternateContent>
        <mc:AlternateContent xmlns:mc="http://schemas.openxmlformats.org/markup-compatibility/2006">
          <mc:Choice Requires="x14">
            <control shapeId="46092" r:id="rId7" name="Button 5">
              <controlPr defaultSize="0" print="0" autoFill="0" autoPict="0" macro="[0]!Inforeuro">
                <anchor moveWithCells="1" sizeWithCells="1">
                  <from>
                    <xdr:col>3</xdr:col>
                    <xdr:colOff>1463040</xdr:colOff>
                    <xdr:row>1</xdr:row>
                    <xdr:rowOff>99060</xdr:rowOff>
                  </from>
                  <to>
                    <xdr:col>3</xdr:col>
                    <xdr:colOff>3032760</xdr:colOff>
                    <xdr:row>1</xdr:row>
                    <xdr:rowOff>457200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7" tint="-0.499984740745262"/>
    <pageSetUpPr fitToPage="1"/>
  </sheetPr>
  <dimension ref="B1:I48"/>
  <sheetViews>
    <sheetView showGridLines="0" zoomScale="55" zoomScaleNormal="55" zoomScaleSheetLayoutView="70" workbookViewId="0">
      <pane ySplit="8" topLeftCell="A9" activePane="bottomLeft" state="frozen"/>
      <selection pane="bottomLeft" activeCell="B9" sqref="B9"/>
    </sheetView>
  </sheetViews>
  <sheetFormatPr defaultColWidth="9.109375" defaultRowHeight="18" x14ac:dyDescent="0.35"/>
  <cols>
    <col min="1" max="1" width="1.5546875" style="5" customWidth="1"/>
    <col min="2" max="2" width="53.44140625" style="5" customWidth="1"/>
    <col min="3" max="4" width="50.5546875" style="5" customWidth="1"/>
    <col min="5" max="5" width="40.5546875" style="5" customWidth="1"/>
    <col min="6" max="6" width="39.5546875" style="5" customWidth="1"/>
    <col min="7" max="7" width="60.5546875" style="5" customWidth="1"/>
    <col min="8" max="8" width="20.5546875" style="5" customWidth="1"/>
    <col min="9" max="9" width="11.33203125" style="5" bestFit="1" customWidth="1"/>
    <col min="10" max="10" width="1.5546875" style="5" customWidth="1"/>
    <col min="11" max="16384" width="9.109375" style="5"/>
  </cols>
  <sheetData>
    <row r="1" spans="2:9" ht="8.1" customHeight="1" x14ac:dyDescent="0.35"/>
    <row r="2" spans="2:9" s="8" customFormat="1" ht="40.049999999999997" customHeight="1" x14ac:dyDescent="0.35">
      <c r="B2" s="291" t="s">
        <v>247</v>
      </c>
      <c r="C2" s="291"/>
      <c r="D2" s="291"/>
      <c r="E2" s="291"/>
      <c r="F2" s="291"/>
      <c r="G2" s="291"/>
      <c r="H2" s="291"/>
      <c r="I2" s="291"/>
    </row>
    <row r="3" spans="2:9" s="8" customFormat="1" ht="7.5" customHeight="1" x14ac:dyDescent="0.35">
      <c r="B3" s="22"/>
      <c r="H3" s="73"/>
      <c r="I3" s="20"/>
    </row>
    <row r="4" spans="2:9" s="8" customFormat="1" ht="20.100000000000001" customHeight="1" x14ac:dyDescent="0.35">
      <c r="B4" s="288" t="s">
        <v>170</v>
      </c>
      <c r="C4" s="289">
        <f>SUMIF(I:I,"&lt;&gt;Error",H:H)</f>
        <v>102471.76000000001</v>
      </c>
      <c r="D4" s="293"/>
      <c r="H4" s="73"/>
      <c r="I4" s="20"/>
    </row>
    <row r="5" spans="2:9" s="8" customFormat="1" ht="20.100000000000001" customHeight="1" x14ac:dyDescent="0.35">
      <c r="B5" s="288"/>
      <c r="C5" s="289"/>
      <c r="D5" s="293"/>
      <c r="H5" s="73"/>
      <c r="I5" s="20"/>
    </row>
    <row r="6" spans="2:9" s="8" customFormat="1" ht="8.1" customHeight="1" x14ac:dyDescent="0.35">
      <c r="B6" s="9"/>
      <c r="C6" s="10"/>
      <c r="D6" s="10"/>
      <c r="E6" s="10"/>
      <c r="F6" s="10"/>
      <c r="G6" s="10"/>
      <c r="H6" s="74"/>
      <c r="I6" s="21"/>
    </row>
    <row r="7" spans="2:9" s="34" customFormat="1" ht="54" x14ac:dyDescent="0.35">
      <c r="B7" s="175" t="s">
        <v>195</v>
      </c>
      <c r="C7" s="175" t="s">
        <v>361</v>
      </c>
      <c r="D7" s="175" t="s">
        <v>360</v>
      </c>
      <c r="E7" s="175" t="s">
        <v>267</v>
      </c>
      <c r="F7" s="169" t="s">
        <v>175</v>
      </c>
      <c r="G7" s="169" t="s">
        <v>268</v>
      </c>
      <c r="H7" s="175" t="s">
        <v>222</v>
      </c>
      <c r="I7" s="175" t="s">
        <v>196</v>
      </c>
    </row>
    <row r="8" spans="2:9" s="30" customFormat="1" hidden="1" x14ac:dyDescent="0.3">
      <c r="B8" s="25"/>
      <c r="C8" s="141" t="str">
        <f t="shared" ref="C8:C44" si="0">IFERROR(IF(VLOOKUP(B8,PartnerN°Ref,2,FALSE)=0,"",VLOOKUP(B8,PartnerN°Ref,2,FALSE)),"")</f>
        <v/>
      </c>
      <c r="D8" s="141" t="str">
        <f t="shared" ref="D8:D44" si="1">IFERROR(IF(VLOOKUP(B8,PartnerN°Ref,3,FALSE)=0,"",VLOOKUP(B8,PartnerN°Ref,3,FALSE)),"")</f>
        <v/>
      </c>
      <c r="E8" s="139"/>
      <c r="F8" s="139"/>
      <c r="G8" s="139"/>
      <c r="H8" s="72">
        <v>0</v>
      </c>
      <c r="I8" s="26" t="str">
        <f t="shared" ref="I8:I44" si="2">IF(OR(COUNTBLANK(B8:H8)&gt;0,COUNTIF(PartnerN°,B8)=0,COUNTIF(BudgetHeadings,E8)=0,ISNUMBER(H8)=FALSE,IF(ISNUMBER(H8)=TRUE,H8=INT(H8*100)/100=FALSE)),"Error","")</f>
        <v>Error</v>
      </c>
    </row>
    <row r="9" spans="2:9" s="30" customFormat="1" ht="36" x14ac:dyDescent="0.3">
      <c r="B9" s="25" t="s">
        <v>7</v>
      </c>
      <c r="C9" s="141" t="str">
        <f t="shared" si="0"/>
        <v>Kibbutzim College of Education, Technology and Arts</v>
      </c>
      <c r="D9" s="141" t="str">
        <f t="shared" si="1"/>
        <v>Israel</v>
      </c>
      <c r="E9" s="139" t="s">
        <v>171</v>
      </c>
      <c r="F9" s="139" t="s">
        <v>543</v>
      </c>
      <c r="G9" s="139" t="s">
        <v>544</v>
      </c>
      <c r="H9" s="72">
        <v>1255.4000000000001</v>
      </c>
      <c r="I9" s="26" t="str">
        <f t="shared" si="2"/>
        <v/>
      </c>
    </row>
    <row r="10" spans="2:9" s="30" customFormat="1" ht="36" x14ac:dyDescent="0.3">
      <c r="B10" s="25" t="s">
        <v>7</v>
      </c>
      <c r="C10" s="141" t="str">
        <f t="shared" si="0"/>
        <v>Kibbutzim College of Education, Technology and Arts</v>
      </c>
      <c r="D10" s="141" t="str">
        <f t="shared" si="1"/>
        <v>Israel</v>
      </c>
      <c r="E10" s="139" t="s">
        <v>171</v>
      </c>
      <c r="F10" s="139" t="s">
        <v>543</v>
      </c>
      <c r="G10" s="139" t="s">
        <v>545</v>
      </c>
      <c r="H10" s="72">
        <v>1483.36</v>
      </c>
      <c r="I10" s="26" t="str">
        <f t="shared" si="2"/>
        <v/>
      </c>
    </row>
    <row r="11" spans="2:9" s="30" customFormat="1" ht="36" x14ac:dyDescent="0.3">
      <c r="B11" s="25" t="s">
        <v>7</v>
      </c>
      <c r="C11" s="141" t="str">
        <f t="shared" si="0"/>
        <v>Kibbutzim College of Education, Technology and Arts</v>
      </c>
      <c r="D11" s="141" t="str">
        <f t="shared" si="1"/>
        <v>Israel</v>
      </c>
      <c r="E11" s="139" t="s">
        <v>172</v>
      </c>
      <c r="F11" s="139" t="s">
        <v>543</v>
      </c>
      <c r="G11" s="139" t="s">
        <v>547</v>
      </c>
      <c r="H11" s="72">
        <v>160</v>
      </c>
      <c r="I11" s="26" t="str">
        <f t="shared" si="2"/>
        <v/>
      </c>
    </row>
    <row r="12" spans="2:9" s="30" customFormat="1" ht="36" x14ac:dyDescent="0.3">
      <c r="B12" s="25" t="s">
        <v>7</v>
      </c>
      <c r="C12" s="141" t="str">
        <f t="shared" si="0"/>
        <v>Kibbutzim College of Education, Technology and Arts</v>
      </c>
      <c r="D12" s="141" t="str">
        <f t="shared" si="1"/>
        <v>Israel</v>
      </c>
      <c r="E12" s="139" t="s">
        <v>172</v>
      </c>
      <c r="F12" s="139" t="s">
        <v>543</v>
      </c>
      <c r="G12" s="139" t="s">
        <v>546</v>
      </c>
      <c r="H12" s="72">
        <v>160</v>
      </c>
      <c r="I12" s="26" t="str">
        <f t="shared" si="2"/>
        <v/>
      </c>
    </row>
    <row r="13" spans="2:9" s="199" customFormat="1" ht="36" x14ac:dyDescent="0.3">
      <c r="B13" s="219" t="s">
        <v>7</v>
      </c>
      <c r="C13" s="212" t="str">
        <f t="shared" ref="C13:C15" si="3">IFERROR(IF(VLOOKUP(B13,PartnerN°Ref,2,FALSE)=0,"",VLOOKUP(B13,PartnerN°Ref,2,FALSE)),"")</f>
        <v>Kibbutzim College of Education, Technology and Arts</v>
      </c>
      <c r="D13" s="212" t="str">
        <f t="shared" ref="D13:D15" si="4">IFERROR(IF(VLOOKUP(B13,PartnerN°Ref,3,FALSE)=0,"",VLOOKUP(B13,PartnerN°Ref,3,FALSE)),"")</f>
        <v>Israel</v>
      </c>
      <c r="E13" s="223" t="s">
        <v>157</v>
      </c>
      <c r="F13" s="223" t="s">
        <v>1405</v>
      </c>
      <c r="G13" s="223" t="s">
        <v>2071</v>
      </c>
      <c r="H13" s="201">
        <v>6460</v>
      </c>
      <c r="I13" s="196" t="str">
        <f t="shared" ref="I13:I15" si="5">IF(OR(COUNTBLANK(B13:H13)&gt;0,COUNTIF(PartnerN°,B13)=0,COUNTIF(BudgetHeadings,E13)=0,ISNUMBER(H13)=FALSE,IF(ISNUMBER(H13)=TRUE,H13=INT(H13*100)/100=FALSE)),"Error","")</f>
        <v/>
      </c>
    </row>
    <row r="14" spans="2:9" s="199" customFormat="1" ht="36" x14ac:dyDescent="0.3">
      <c r="B14" s="219" t="s">
        <v>7</v>
      </c>
      <c r="C14" s="212" t="str">
        <f t="shared" si="3"/>
        <v>Kibbutzim College of Education, Technology and Arts</v>
      </c>
      <c r="D14" s="212" t="str">
        <f t="shared" si="4"/>
        <v>Israel</v>
      </c>
      <c r="E14" s="223" t="s">
        <v>173</v>
      </c>
      <c r="F14" s="223" t="s">
        <v>1405</v>
      </c>
      <c r="G14" s="223" t="s">
        <v>2072</v>
      </c>
      <c r="H14" s="201">
        <v>5000</v>
      </c>
      <c r="I14" s="196" t="str">
        <f t="shared" si="5"/>
        <v/>
      </c>
    </row>
    <row r="15" spans="2:9" s="199" customFormat="1" ht="54" x14ac:dyDescent="0.3">
      <c r="B15" s="219" t="s">
        <v>7</v>
      </c>
      <c r="C15" s="212" t="str">
        <f t="shared" si="3"/>
        <v>Kibbutzim College of Education, Technology and Arts</v>
      </c>
      <c r="D15" s="212" t="str">
        <f t="shared" si="4"/>
        <v>Israel</v>
      </c>
      <c r="E15" s="223" t="s">
        <v>246</v>
      </c>
      <c r="F15" s="223" t="s">
        <v>1405</v>
      </c>
      <c r="G15" s="223" t="s">
        <v>2073</v>
      </c>
      <c r="H15" s="201">
        <v>6000</v>
      </c>
      <c r="I15" s="196" t="str">
        <f t="shared" si="5"/>
        <v/>
      </c>
    </row>
    <row r="16" spans="2:9" s="30" customFormat="1" ht="36" x14ac:dyDescent="0.3">
      <c r="B16" s="25" t="s">
        <v>8</v>
      </c>
      <c r="C16" s="141" t="str">
        <f t="shared" si="0"/>
        <v>The MOFET Institute</v>
      </c>
      <c r="D16" s="141" t="str">
        <f t="shared" si="1"/>
        <v>Israel</v>
      </c>
      <c r="E16" s="192" t="s">
        <v>246</v>
      </c>
      <c r="F16" s="187" t="s">
        <v>1393</v>
      </c>
      <c r="G16" s="187" t="s">
        <v>2085</v>
      </c>
      <c r="H16" s="72">
        <v>4500</v>
      </c>
      <c r="I16" s="26" t="str">
        <f t="shared" si="2"/>
        <v/>
      </c>
    </row>
    <row r="17" spans="2:9" s="30" customFormat="1" x14ac:dyDescent="0.3">
      <c r="B17" s="25" t="s">
        <v>8</v>
      </c>
      <c r="C17" s="141" t="str">
        <f t="shared" si="0"/>
        <v>The MOFET Institute</v>
      </c>
      <c r="D17" s="141" t="str">
        <f t="shared" si="1"/>
        <v>Israel</v>
      </c>
      <c r="E17" s="139" t="s">
        <v>157</v>
      </c>
      <c r="F17" s="187" t="s">
        <v>1393</v>
      </c>
      <c r="G17" s="192" t="s">
        <v>1394</v>
      </c>
      <c r="H17" s="72">
        <v>8000</v>
      </c>
      <c r="I17" s="26" t="str">
        <f t="shared" si="2"/>
        <v/>
      </c>
    </row>
    <row r="18" spans="2:9" s="30" customFormat="1" ht="36" x14ac:dyDescent="0.3">
      <c r="B18" s="25" t="s">
        <v>8</v>
      </c>
      <c r="C18" s="141" t="str">
        <f t="shared" si="0"/>
        <v>The MOFET Institute</v>
      </c>
      <c r="D18" s="141" t="str">
        <f t="shared" si="1"/>
        <v>Israel</v>
      </c>
      <c r="E18" s="139" t="s">
        <v>246</v>
      </c>
      <c r="F18" s="187" t="s">
        <v>1393</v>
      </c>
      <c r="G18" s="192" t="s">
        <v>1395</v>
      </c>
      <c r="H18" s="72">
        <v>1800</v>
      </c>
      <c r="I18" s="26" t="str">
        <f t="shared" si="2"/>
        <v/>
      </c>
    </row>
    <row r="19" spans="2:9" s="199" customFormat="1" x14ac:dyDescent="0.3">
      <c r="B19" s="219" t="s">
        <v>8</v>
      </c>
      <c r="C19" s="212" t="str">
        <f t="shared" ref="C19:C20" si="6">IFERROR(IF(VLOOKUP(B19,PartnerN°Ref,2,FALSE)=0,"",VLOOKUP(B19,PartnerN°Ref,2,FALSE)),"")</f>
        <v>The MOFET Institute</v>
      </c>
      <c r="D19" s="212" t="str">
        <f t="shared" ref="D19:D20" si="7">IFERROR(IF(VLOOKUP(B19,PartnerN°Ref,3,FALSE)=0,"",VLOOKUP(B19,PartnerN°Ref,3,FALSE)),"")</f>
        <v>Israel</v>
      </c>
      <c r="E19" s="223" t="s">
        <v>173</v>
      </c>
      <c r="F19" s="216" t="s">
        <v>1393</v>
      </c>
      <c r="G19" s="223" t="s">
        <v>2075</v>
      </c>
      <c r="H19" s="201">
        <v>2000</v>
      </c>
      <c r="I19" s="196" t="str">
        <f t="shared" ref="I19:I20" si="8">IF(OR(COUNTBLANK(B19:H19)&gt;0,COUNTIF(PartnerN°,B19)=0,COUNTIF(BudgetHeadings,E19)=0,ISNUMBER(H19)=FALSE,IF(ISNUMBER(H19)=TRUE,H19=INT(H19*100)/100=FALSE)),"Error","")</f>
        <v/>
      </c>
    </row>
    <row r="20" spans="2:9" s="199" customFormat="1" ht="54" x14ac:dyDescent="0.3">
      <c r="B20" s="219" t="s">
        <v>8</v>
      </c>
      <c r="C20" s="212" t="str">
        <f t="shared" si="6"/>
        <v>The MOFET Institute</v>
      </c>
      <c r="D20" s="212" t="str">
        <f t="shared" si="7"/>
        <v>Israel</v>
      </c>
      <c r="E20" s="223" t="s">
        <v>246</v>
      </c>
      <c r="F20" s="216" t="s">
        <v>2076</v>
      </c>
      <c r="G20" s="223" t="s">
        <v>2074</v>
      </c>
      <c r="H20" s="201">
        <v>4000</v>
      </c>
      <c r="I20" s="196" t="str">
        <f t="shared" si="8"/>
        <v/>
      </c>
    </row>
    <row r="21" spans="2:9" s="30" customFormat="1" ht="36" x14ac:dyDescent="0.3">
      <c r="B21" s="25" t="s">
        <v>9</v>
      </c>
      <c r="C21" s="141" t="str">
        <f t="shared" si="0"/>
        <v>Beit Berl College</v>
      </c>
      <c r="D21" s="141" t="str">
        <f t="shared" si="1"/>
        <v>Israel</v>
      </c>
      <c r="E21" s="139" t="s">
        <v>157</v>
      </c>
      <c r="F21" s="139" t="s">
        <v>1396</v>
      </c>
      <c r="G21" s="139" t="s">
        <v>1397</v>
      </c>
      <c r="H21" s="72">
        <v>5307</v>
      </c>
      <c r="I21" s="26" t="str">
        <f t="shared" si="2"/>
        <v/>
      </c>
    </row>
    <row r="22" spans="2:9" s="30" customFormat="1" ht="36" x14ac:dyDescent="0.3">
      <c r="B22" s="25" t="s">
        <v>9</v>
      </c>
      <c r="C22" s="141" t="str">
        <f t="shared" si="0"/>
        <v>Beit Berl College</v>
      </c>
      <c r="D22" s="141" t="str">
        <f t="shared" si="1"/>
        <v>Israel</v>
      </c>
      <c r="E22" s="139" t="s">
        <v>173</v>
      </c>
      <c r="F22" s="139" t="s">
        <v>1396</v>
      </c>
      <c r="G22" s="139" t="s">
        <v>1398</v>
      </c>
      <c r="H22" s="72">
        <v>2155</v>
      </c>
      <c r="I22" s="26" t="str">
        <f t="shared" si="2"/>
        <v/>
      </c>
    </row>
    <row r="23" spans="2:9" s="30" customFormat="1" x14ac:dyDescent="0.3">
      <c r="B23" s="25" t="s">
        <v>9</v>
      </c>
      <c r="C23" s="141" t="str">
        <f t="shared" si="0"/>
        <v>Beit Berl College</v>
      </c>
      <c r="D23" s="141" t="str">
        <f t="shared" si="1"/>
        <v>Israel</v>
      </c>
      <c r="E23" s="139" t="s">
        <v>246</v>
      </c>
      <c r="F23" s="139" t="s">
        <v>1396</v>
      </c>
      <c r="G23" s="139" t="s">
        <v>1399</v>
      </c>
      <c r="H23" s="72">
        <v>1200</v>
      </c>
      <c r="I23" s="26" t="str">
        <f t="shared" si="2"/>
        <v/>
      </c>
    </row>
    <row r="24" spans="2:9" s="199" customFormat="1" x14ac:dyDescent="0.3">
      <c r="B24" s="195" t="s">
        <v>9</v>
      </c>
      <c r="C24" s="212" t="str">
        <f t="shared" ref="C24" si="9">IFERROR(IF(VLOOKUP(B24,PartnerN°Ref,2,FALSE)=0,"",VLOOKUP(B24,PartnerN°Ref,2,FALSE)),"")</f>
        <v>Beit Berl College</v>
      </c>
      <c r="D24" s="212" t="str">
        <f t="shared" ref="D24" si="10">IFERROR(IF(VLOOKUP(B24,PartnerN°Ref,3,FALSE)=0,"",VLOOKUP(B24,PartnerN°Ref,3,FALSE)),"")</f>
        <v>Israel</v>
      </c>
      <c r="E24" s="210" t="s">
        <v>173</v>
      </c>
      <c r="F24" s="210" t="s">
        <v>1396</v>
      </c>
      <c r="G24" s="210" t="s">
        <v>2059</v>
      </c>
      <c r="H24" s="201">
        <v>1620</v>
      </c>
      <c r="I24" s="196" t="str">
        <f t="shared" ref="I24" si="11">IF(OR(COUNTBLANK(B24:H24)&gt;0,COUNTIF(PartnerN°,B24)=0,COUNTIF(BudgetHeadings,E24)=0,ISNUMBER(H24)=FALSE,IF(ISNUMBER(H24)=TRUE,H24=INT(H24*100)/100=FALSE)),"Error","")</f>
        <v/>
      </c>
    </row>
    <row r="25" spans="2:9" s="199" customFormat="1" x14ac:dyDescent="0.3">
      <c r="B25" s="219" t="s">
        <v>10</v>
      </c>
      <c r="C25" s="212" t="str">
        <f t="shared" ref="C25:C29" si="12">IFERROR(IF(VLOOKUP(B25,PartnerN°Ref,2,FALSE)=0,"",VLOOKUP(B25,PartnerN°Ref,2,FALSE)),"")</f>
        <v>Kaye Academic College of Education</v>
      </c>
      <c r="D25" s="212" t="str">
        <f t="shared" ref="D25:D29" si="13">IFERROR(IF(VLOOKUP(B25,PartnerN°Ref,3,FALSE)=0,"",VLOOKUP(B25,PartnerN°Ref,3,FALSE)),"")</f>
        <v>Israel</v>
      </c>
      <c r="E25" s="223" t="s">
        <v>157</v>
      </c>
      <c r="F25" s="223" t="s">
        <v>1393</v>
      </c>
      <c r="G25" s="223" t="s">
        <v>2077</v>
      </c>
      <c r="H25" s="201">
        <v>3300</v>
      </c>
      <c r="I25" s="196" t="str">
        <f t="shared" ref="I25:I29" si="14">IF(OR(COUNTBLANK(B25:H25)&gt;0,COUNTIF(PartnerN°,B25)=0,COUNTIF(BudgetHeadings,E25)=0,ISNUMBER(H25)=FALSE,IF(ISNUMBER(H25)=TRUE,H25=INT(H25*100)/100=FALSE)),"Error","")</f>
        <v/>
      </c>
    </row>
    <row r="26" spans="2:9" s="199" customFormat="1" x14ac:dyDescent="0.3">
      <c r="B26" s="219" t="s">
        <v>10</v>
      </c>
      <c r="C26" s="212" t="str">
        <f t="shared" si="12"/>
        <v>Kaye Academic College of Education</v>
      </c>
      <c r="D26" s="212" t="str">
        <f t="shared" si="13"/>
        <v>Israel</v>
      </c>
      <c r="E26" s="223" t="s">
        <v>246</v>
      </c>
      <c r="F26" s="223" t="s">
        <v>1393</v>
      </c>
      <c r="G26" s="223" t="s">
        <v>2078</v>
      </c>
      <c r="H26" s="201">
        <v>3000</v>
      </c>
      <c r="I26" s="196" t="str">
        <f t="shared" si="14"/>
        <v/>
      </c>
    </row>
    <row r="27" spans="2:9" s="199" customFormat="1" x14ac:dyDescent="0.3">
      <c r="B27" s="219" t="s">
        <v>10</v>
      </c>
      <c r="C27" s="212" t="str">
        <f t="shared" si="12"/>
        <v>Kaye Academic College of Education</v>
      </c>
      <c r="D27" s="212" t="str">
        <f t="shared" si="13"/>
        <v>Israel</v>
      </c>
      <c r="E27" s="223" t="s">
        <v>157</v>
      </c>
      <c r="F27" s="223" t="s">
        <v>1393</v>
      </c>
      <c r="G27" s="223" t="s">
        <v>2079</v>
      </c>
      <c r="H27" s="201">
        <v>3150</v>
      </c>
      <c r="I27" s="196" t="str">
        <f t="shared" si="14"/>
        <v/>
      </c>
    </row>
    <row r="28" spans="2:9" s="199" customFormat="1" x14ac:dyDescent="0.3">
      <c r="B28" s="219" t="s">
        <v>10</v>
      </c>
      <c r="C28" s="212" t="str">
        <f t="shared" si="12"/>
        <v>Kaye Academic College of Education</v>
      </c>
      <c r="D28" s="212" t="str">
        <f t="shared" si="13"/>
        <v>Israel</v>
      </c>
      <c r="E28" s="223" t="s">
        <v>157</v>
      </c>
      <c r="F28" s="223" t="s">
        <v>1393</v>
      </c>
      <c r="G28" s="223" t="s">
        <v>2080</v>
      </c>
      <c r="H28" s="201">
        <v>1060</v>
      </c>
      <c r="I28" s="196" t="str">
        <f t="shared" si="14"/>
        <v/>
      </c>
    </row>
    <row r="29" spans="2:9" s="199" customFormat="1" x14ac:dyDescent="0.3">
      <c r="B29" s="219" t="s">
        <v>10</v>
      </c>
      <c r="C29" s="212" t="str">
        <f t="shared" si="12"/>
        <v>Kaye Academic College of Education</v>
      </c>
      <c r="D29" s="212" t="str">
        <f t="shared" si="13"/>
        <v>Israel</v>
      </c>
      <c r="E29" s="223" t="s">
        <v>157</v>
      </c>
      <c r="F29" s="223" t="s">
        <v>1393</v>
      </c>
      <c r="G29" s="223" t="s">
        <v>2081</v>
      </c>
      <c r="H29" s="201">
        <v>1500</v>
      </c>
      <c r="I29" s="196" t="str">
        <f t="shared" si="14"/>
        <v/>
      </c>
    </row>
    <row r="30" spans="2:9" s="30" customFormat="1" ht="36" x14ac:dyDescent="0.3">
      <c r="B30" s="25" t="s">
        <v>11</v>
      </c>
      <c r="C30" s="141" t="str">
        <f t="shared" si="0"/>
        <v>University of Bucharest</v>
      </c>
      <c r="D30" s="141" t="str">
        <f t="shared" si="1"/>
        <v>Romania</v>
      </c>
      <c r="E30" s="139" t="s">
        <v>157</v>
      </c>
      <c r="F30" s="139" t="s">
        <v>1393</v>
      </c>
      <c r="G30" s="139" t="s">
        <v>1400</v>
      </c>
      <c r="H30" s="72">
        <v>3552</v>
      </c>
      <c r="I30" s="26" t="str">
        <f t="shared" si="2"/>
        <v/>
      </c>
    </row>
    <row r="31" spans="2:9" s="30" customFormat="1" ht="36" x14ac:dyDescent="0.3">
      <c r="B31" s="25" t="s">
        <v>11</v>
      </c>
      <c r="C31" s="141" t="str">
        <f t="shared" si="0"/>
        <v>University of Bucharest</v>
      </c>
      <c r="D31" s="141" t="str">
        <f t="shared" si="1"/>
        <v>Romania</v>
      </c>
      <c r="E31" s="139" t="s">
        <v>246</v>
      </c>
      <c r="F31" s="139" t="s">
        <v>1393</v>
      </c>
      <c r="G31" s="139" t="s">
        <v>1401</v>
      </c>
      <c r="H31" s="72">
        <v>2448</v>
      </c>
      <c r="I31" s="26" t="str">
        <f t="shared" si="2"/>
        <v/>
      </c>
    </row>
    <row r="32" spans="2:9" s="30" customFormat="1" ht="90" x14ac:dyDescent="0.3">
      <c r="B32" s="25" t="s">
        <v>12</v>
      </c>
      <c r="C32" s="141" t="str">
        <f t="shared" si="0"/>
        <v>The University of Exeter</v>
      </c>
      <c r="D32" s="141" t="str">
        <f t="shared" si="1"/>
        <v>United Kingdom</v>
      </c>
      <c r="E32" s="139" t="s">
        <v>157</v>
      </c>
      <c r="F32" s="139" t="s">
        <v>1393</v>
      </c>
      <c r="G32" s="139" t="s">
        <v>1402</v>
      </c>
      <c r="H32" s="72">
        <v>5564</v>
      </c>
      <c r="I32" s="26" t="str">
        <f t="shared" si="2"/>
        <v/>
      </c>
    </row>
    <row r="33" spans="2:9" s="30" customFormat="1" ht="36" x14ac:dyDescent="0.3">
      <c r="B33" s="25" t="s">
        <v>12</v>
      </c>
      <c r="C33" s="141" t="str">
        <f t="shared" si="0"/>
        <v>The University of Exeter</v>
      </c>
      <c r="D33" s="141" t="str">
        <f t="shared" si="1"/>
        <v>United Kingdom</v>
      </c>
      <c r="E33" s="139" t="s">
        <v>246</v>
      </c>
      <c r="F33" s="139" t="s">
        <v>1393</v>
      </c>
      <c r="G33" s="139" t="s">
        <v>1403</v>
      </c>
      <c r="H33" s="72">
        <v>1000</v>
      </c>
      <c r="I33" s="26" t="str">
        <f t="shared" si="2"/>
        <v/>
      </c>
    </row>
    <row r="34" spans="2:9" s="30" customFormat="1" x14ac:dyDescent="0.3">
      <c r="B34" s="25" t="s">
        <v>13</v>
      </c>
      <c r="C34" s="141" t="str">
        <f t="shared" si="0"/>
        <v>Tallinn University</v>
      </c>
      <c r="D34" s="141" t="str">
        <f t="shared" si="1"/>
        <v>Estonia</v>
      </c>
      <c r="E34" s="139" t="s">
        <v>157</v>
      </c>
      <c r="F34" s="139" t="s">
        <v>456</v>
      </c>
      <c r="G34" s="139" t="s">
        <v>1404</v>
      </c>
      <c r="H34" s="72">
        <v>1200</v>
      </c>
      <c r="I34" s="26" t="str">
        <f t="shared" si="2"/>
        <v/>
      </c>
    </row>
    <row r="35" spans="2:9" s="199" customFormat="1" x14ac:dyDescent="0.3">
      <c r="B35" s="219" t="s">
        <v>13</v>
      </c>
      <c r="C35" s="212" t="str">
        <f t="shared" ref="C35:C36" si="15">IFERROR(IF(VLOOKUP(B35,PartnerN°Ref,2,FALSE)=0,"",VLOOKUP(B35,PartnerN°Ref,2,FALSE)),"")</f>
        <v>Tallinn University</v>
      </c>
      <c r="D35" s="212" t="str">
        <f t="shared" ref="D35:D36" si="16">IFERROR(IF(VLOOKUP(B35,PartnerN°Ref,3,FALSE)=0,"",VLOOKUP(B35,PartnerN°Ref,3,FALSE)),"")</f>
        <v>Estonia</v>
      </c>
      <c r="E35" s="223" t="s">
        <v>157</v>
      </c>
      <c r="F35" s="223" t="s">
        <v>1393</v>
      </c>
      <c r="G35" s="223" t="s">
        <v>2082</v>
      </c>
      <c r="H35" s="201">
        <v>1725</v>
      </c>
      <c r="I35" s="196" t="str">
        <f t="shared" ref="I35:I36" si="17">IF(OR(COUNTBLANK(B35:H35)&gt;0,COUNTIF(PartnerN°,B35)=0,COUNTIF(BudgetHeadings,E35)=0,ISNUMBER(H35)=FALSE,IF(ISNUMBER(H35)=TRUE,H35=INT(H35*100)/100=FALSE)),"Error","")</f>
        <v/>
      </c>
    </row>
    <row r="36" spans="2:9" s="199" customFormat="1" x14ac:dyDescent="0.3">
      <c r="B36" s="219" t="s">
        <v>13</v>
      </c>
      <c r="C36" s="212" t="str">
        <f t="shared" si="15"/>
        <v>Tallinn University</v>
      </c>
      <c r="D36" s="212" t="str">
        <f t="shared" si="16"/>
        <v>Estonia</v>
      </c>
      <c r="E36" s="223" t="s">
        <v>157</v>
      </c>
      <c r="F36" s="223" t="s">
        <v>1393</v>
      </c>
      <c r="G36" s="223" t="s">
        <v>2083</v>
      </c>
      <c r="H36" s="201">
        <v>3450</v>
      </c>
      <c r="I36" s="196" t="str">
        <f t="shared" si="17"/>
        <v/>
      </c>
    </row>
    <row r="37" spans="2:9" s="30" customFormat="1" x14ac:dyDescent="0.3">
      <c r="B37" s="25" t="s">
        <v>14</v>
      </c>
      <c r="C37" s="141" t="str">
        <f t="shared" si="0"/>
        <v>Gordon Academic College of Education</v>
      </c>
      <c r="D37" s="141" t="str">
        <f t="shared" si="1"/>
        <v>Israel</v>
      </c>
      <c r="E37" s="139" t="s">
        <v>246</v>
      </c>
      <c r="F37" s="139" t="s">
        <v>1405</v>
      </c>
      <c r="G37" s="139" t="s">
        <v>1406</v>
      </c>
      <c r="H37" s="72">
        <v>1000</v>
      </c>
      <c r="I37" s="26" t="str">
        <f t="shared" si="2"/>
        <v/>
      </c>
    </row>
    <row r="38" spans="2:9" s="199" customFormat="1" x14ac:dyDescent="0.3">
      <c r="B38" s="195" t="s">
        <v>14</v>
      </c>
      <c r="C38" s="212" t="str">
        <f t="shared" ref="C38:C40" si="18">IFERROR(IF(VLOOKUP(B38,PartnerN°Ref,2,FALSE)=0,"",VLOOKUP(B38,PartnerN°Ref,2,FALSE)),"")</f>
        <v>Gordon Academic College of Education</v>
      </c>
      <c r="D38" s="212" t="str">
        <f t="shared" ref="D38:D40" si="19">IFERROR(IF(VLOOKUP(B38,PartnerN°Ref,3,FALSE)=0,"",VLOOKUP(B38,PartnerN°Ref,3,FALSE)),"")</f>
        <v>Israel</v>
      </c>
      <c r="E38" s="210" t="s">
        <v>246</v>
      </c>
      <c r="F38" s="210" t="s">
        <v>1405</v>
      </c>
      <c r="G38" s="210" t="s">
        <v>1406</v>
      </c>
      <c r="H38" s="201">
        <v>200</v>
      </c>
      <c r="I38" s="196" t="str">
        <f t="shared" ref="I38:I40" si="20">IF(OR(COUNTBLANK(B38:H38)&gt;0,COUNTIF(PartnerN°,B38)=0,COUNTIF(BudgetHeadings,E38)=0,ISNUMBER(H38)=FALSE,IF(ISNUMBER(H38)=TRUE,H38=INT(H38*100)/100=FALSE)),"Error","")</f>
        <v/>
      </c>
    </row>
    <row r="39" spans="2:9" s="199" customFormat="1" x14ac:dyDescent="0.3">
      <c r="B39" s="195" t="s">
        <v>14</v>
      </c>
      <c r="C39" s="212" t="str">
        <f t="shared" si="18"/>
        <v>Gordon Academic College of Education</v>
      </c>
      <c r="D39" s="212" t="str">
        <f t="shared" si="19"/>
        <v>Israel</v>
      </c>
      <c r="E39" s="210" t="s">
        <v>157</v>
      </c>
      <c r="F39" s="210" t="s">
        <v>1405</v>
      </c>
      <c r="G39" s="210" t="s">
        <v>2057</v>
      </c>
      <c r="H39" s="201">
        <v>3120</v>
      </c>
      <c r="I39" s="196" t="str">
        <f t="shared" si="20"/>
        <v/>
      </c>
    </row>
    <row r="40" spans="2:9" s="199" customFormat="1" x14ac:dyDescent="0.3">
      <c r="B40" s="219" t="s">
        <v>15</v>
      </c>
      <c r="C40" s="212" t="str">
        <f t="shared" si="18"/>
        <v>The College of Sakhnin</v>
      </c>
      <c r="D40" s="212" t="str">
        <f t="shared" si="19"/>
        <v>Israel</v>
      </c>
      <c r="E40" s="223" t="s">
        <v>246</v>
      </c>
      <c r="F40" s="223" t="s">
        <v>1393</v>
      </c>
      <c r="G40" s="223" t="s">
        <v>2086</v>
      </c>
      <c r="H40" s="201">
        <v>2400</v>
      </c>
      <c r="I40" s="196" t="str">
        <f t="shared" si="20"/>
        <v/>
      </c>
    </row>
    <row r="41" spans="2:9" s="199" customFormat="1" ht="36" x14ac:dyDescent="0.3">
      <c r="B41" s="219" t="s">
        <v>16</v>
      </c>
      <c r="C41" s="212" t="str">
        <f t="shared" ref="C41" si="21">IFERROR(IF(VLOOKUP(B41,PartnerN°Ref,2,FALSE)=0,"",VLOOKUP(B41,PartnerN°Ref,2,FALSE)),"")</f>
        <v>Talpiot Academic College</v>
      </c>
      <c r="D41" s="212" t="str">
        <f t="shared" ref="D41" si="22">IFERROR(IF(VLOOKUP(B41,PartnerN°Ref,3,FALSE)=0,"",VLOOKUP(B41,PartnerN°Ref,3,FALSE)),"")</f>
        <v>Israel</v>
      </c>
      <c r="E41" s="223" t="s">
        <v>172</v>
      </c>
      <c r="F41" s="223" t="s">
        <v>1393</v>
      </c>
      <c r="G41" s="223" t="s">
        <v>2084</v>
      </c>
      <c r="H41" s="201">
        <v>8400</v>
      </c>
      <c r="I41" s="196" t="str">
        <f t="shared" ref="I41" si="23">IF(OR(COUNTBLANK(B41:H41)&gt;0,COUNTIF(PartnerN°,B41)=0,COUNTIF(BudgetHeadings,E41)=0,ISNUMBER(H41)=FALSE,IF(ISNUMBER(H41)=TRUE,H41=INT(H41*100)/100=FALSE)),"Error","")</f>
        <v/>
      </c>
    </row>
    <row r="42" spans="2:9" s="30" customFormat="1" ht="36" x14ac:dyDescent="0.3">
      <c r="B42" s="25" t="s">
        <v>17</v>
      </c>
      <c r="C42" s="141" t="str">
        <f t="shared" si="0"/>
        <v>The University of Salzburg</v>
      </c>
      <c r="D42" s="141" t="str">
        <f t="shared" si="1"/>
        <v>Austria</v>
      </c>
      <c r="E42" s="139" t="s">
        <v>157</v>
      </c>
      <c r="F42" s="139" t="s">
        <v>1407</v>
      </c>
      <c r="G42" s="139" t="s">
        <v>1408</v>
      </c>
      <c r="H42" s="72">
        <v>5302</v>
      </c>
      <c r="I42" s="26" t="str">
        <f t="shared" si="2"/>
        <v/>
      </c>
    </row>
    <row r="43" spans="2:9" s="30" customFormat="1" x14ac:dyDescent="0.3">
      <c r="B43" s="25"/>
      <c r="C43" s="141" t="str">
        <f t="shared" si="0"/>
        <v/>
      </c>
      <c r="D43" s="141" t="str">
        <f t="shared" si="1"/>
        <v/>
      </c>
      <c r="E43" s="139"/>
      <c r="F43" s="139"/>
      <c r="G43" s="139"/>
      <c r="H43" s="72">
        <v>0</v>
      </c>
      <c r="I43" s="26" t="str">
        <f t="shared" si="2"/>
        <v>Error</v>
      </c>
    </row>
    <row r="44" spans="2:9" s="30" customFormat="1" x14ac:dyDescent="0.3">
      <c r="B44" s="25"/>
      <c r="C44" s="141" t="str">
        <f t="shared" si="0"/>
        <v/>
      </c>
      <c r="D44" s="141" t="str">
        <f t="shared" si="1"/>
        <v/>
      </c>
      <c r="E44" s="139"/>
      <c r="F44" s="139"/>
      <c r="G44" s="139"/>
      <c r="H44" s="72">
        <v>0</v>
      </c>
      <c r="I44" s="26" t="str">
        <f t="shared" si="2"/>
        <v>Error</v>
      </c>
    </row>
    <row r="46" spans="2:9" x14ac:dyDescent="0.35">
      <c r="B46" s="23" t="s">
        <v>197</v>
      </c>
    </row>
    <row r="47" spans="2:9" x14ac:dyDescent="0.35">
      <c r="B47" s="23" t="s">
        <v>198</v>
      </c>
    </row>
    <row r="48" spans="2:9" x14ac:dyDescent="0.35">
      <c r="B48" s="23" t="s">
        <v>364</v>
      </c>
    </row>
  </sheetData>
  <sheetProtection password="E359" sheet="1" objects="1" scenarios="1" selectLockedCells="1"/>
  <dataConsolidate/>
  <mergeCells count="4">
    <mergeCell ref="B2:I2"/>
    <mergeCell ref="B4:B5"/>
    <mergeCell ref="C4:C5"/>
    <mergeCell ref="D4:D5"/>
  </mergeCells>
  <dataValidations count="5">
    <dataValidation type="list" allowBlank="1" showInputMessage="1" showErrorMessage="1" error="Please click arrow to select budget heading" prompt="Please click arrow to select budget heading" sqref="E8:E44">
      <formula1>BudgetHeadings</formula1>
    </dataValidation>
    <dataValidation type="custom" allowBlank="1" showInputMessage="1" showErrorMessage="1" error="Format error (2 decimals only)" prompt="Please encode amount (2 decimals only)" sqref="H8:H44">
      <formula1>H8=INT(H8*100)/100</formula1>
    </dataValidation>
    <dataValidation allowBlank="1" showInputMessage="1" showErrorMessage="1" error="Please encode the nature, type and specifications of the item" prompt="Please encode the nature, type and specifications of the item" sqref="G8:G44"/>
    <dataValidation allowBlank="1" showInputMessage="1" showErrorMessage="1" error="Please encode Source of Co-financing" prompt="Please encode Source of Co-financing" sqref="F8:F44"/>
    <dataValidation type="list" allowBlank="1" showInputMessage="1" showErrorMessage="1" error="Click arrow to select Partner n°" prompt="Click arrow to select Partner n°" sqref="B8:B44">
      <formula1>PartnerN°</formula1>
    </dataValidation>
  </dataValidations>
  <printOptions horizontalCentered="1"/>
  <pageMargins left="0.23622047244094491" right="0.23622047244094491" top="0.39370078740157483" bottom="0.94488188976377963" header="0.31496062992125984" footer="0.31496062992125984"/>
  <pageSetup paperSize="9" scale="43" fitToHeight="0" orientation="landscape" r:id="rId1"/>
  <headerFooter>
    <oddFooter xml:space="preserve">&amp;CPage &amp;P of 3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5855" r:id="rId4" name="Button 1">
              <controlPr defaultSize="0" print="0" autoFill="0" autoPict="0" macro="[0]!AddRow">
                <anchor moveWithCells="1" sizeWithCells="1">
                  <from>
                    <xdr:col>1</xdr:col>
                    <xdr:colOff>76200</xdr:colOff>
                    <xdr:row>1</xdr:row>
                    <xdr:rowOff>99060</xdr:rowOff>
                  </from>
                  <to>
                    <xdr:col>1</xdr:col>
                    <xdr:colOff>1661160</xdr:colOff>
                    <xdr:row>1</xdr:row>
                    <xdr:rowOff>457200</xdr:rowOff>
                  </to>
                </anchor>
              </controlPr>
            </control>
          </mc:Choice>
        </mc:AlternateContent>
        <mc:AlternateContent xmlns:mc="http://schemas.openxmlformats.org/markup-compatibility/2006">
          <mc:Choice Requires="x14">
            <control shapeId="35860" r:id="rId5" name="Button 2">
              <controlPr defaultSize="0" print="0" autoFill="0" autoPict="0" macro="[0]!DeleteRow">
                <anchor moveWithCells="1" sizeWithCells="1">
                  <from>
                    <xdr:col>1</xdr:col>
                    <xdr:colOff>1737360</xdr:colOff>
                    <xdr:row>1</xdr:row>
                    <xdr:rowOff>99060</xdr:rowOff>
                  </from>
                  <to>
                    <xdr:col>1</xdr:col>
                    <xdr:colOff>3307080</xdr:colOff>
                    <xdr:row>1</xdr:row>
                    <xdr:rowOff>457200</xdr:rowOff>
                  </to>
                </anchor>
              </controlPr>
            </control>
          </mc:Choice>
        </mc:AlternateContent>
        <mc:AlternateContent xmlns:mc="http://schemas.openxmlformats.org/markup-compatibility/2006">
          <mc:Choice Requires="x14">
            <control shapeId="35866" r:id="rId6" name="Button 3">
              <controlPr defaultSize="0" print="0" autoFill="0" autoPict="0" macro="[0]!DuplicateRow">
                <anchor moveWithCells="1">
                  <from>
                    <xdr:col>1</xdr:col>
                    <xdr:colOff>3383280</xdr:colOff>
                    <xdr:row>1</xdr:row>
                    <xdr:rowOff>99060</xdr:rowOff>
                  </from>
                  <to>
                    <xdr:col>2</xdr:col>
                    <xdr:colOff>1386840</xdr:colOff>
                    <xdr:row>1</xdr:row>
                    <xdr:rowOff>457200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6" tint="-0.249977111117893"/>
    <pageSetUpPr fitToPage="1"/>
  </sheetPr>
  <dimension ref="B1:I81"/>
  <sheetViews>
    <sheetView showGridLines="0" topLeftCell="B2" zoomScale="74" zoomScaleNormal="74" zoomScaleSheetLayoutView="85" workbookViewId="0">
      <selection activeCell="B2" sqref="B2:I2"/>
    </sheetView>
  </sheetViews>
  <sheetFormatPr defaultColWidth="9.109375" defaultRowHeight="18" x14ac:dyDescent="0.35"/>
  <cols>
    <col min="1" max="1" width="1.5546875" style="5" customWidth="1"/>
    <col min="2" max="2" width="33" style="5" bestFit="1" customWidth="1"/>
    <col min="3" max="8" width="23.5546875" style="5" customWidth="1"/>
    <col min="9" max="9" width="22.5546875" style="5" customWidth="1"/>
    <col min="10" max="10" width="1.44140625" style="5" customWidth="1"/>
    <col min="11" max="16384" width="9.109375" style="5"/>
  </cols>
  <sheetData>
    <row r="1" spans="2:9" ht="8.1" customHeight="1" x14ac:dyDescent="0.35"/>
    <row r="2" spans="2:9" s="8" customFormat="1" ht="30" customHeight="1" x14ac:dyDescent="0.35">
      <c r="B2" s="291" t="s">
        <v>165</v>
      </c>
      <c r="C2" s="291"/>
      <c r="D2" s="291"/>
      <c r="E2" s="291"/>
      <c r="F2" s="291"/>
      <c r="G2" s="291"/>
      <c r="H2" s="291"/>
      <c r="I2" s="291"/>
    </row>
    <row r="3" spans="2:9" s="8" customFormat="1" ht="8.1" customHeight="1" x14ac:dyDescent="0.35">
      <c r="B3" s="9"/>
      <c r="C3" s="10"/>
      <c r="D3" s="10"/>
      <c r="E3" s="10"/>
      <c r="F3" s="74"/>
      <c r="G3" s="74"/>
      <c r="H3" s="74"/>
      <c r="I3" s="93"/>
    </row>
    <row r="4" spans="2:9" s="34" customFormat="1" ht="42" customHeight="1" x14ac:dyDescent="0.35">
      <c r="B4" s="171" t="s">
        <v>155</v>
      </c>
      <c r="C4" s="178" t="s">
        <v>176</v>
      </c>
      <c r="D4" s="178" t="s">
        <v>177</v>
      </c>
      <c r="E4" s="178" t="s">
        <v>185</v>
      </c>
      <c r="F4" s="178" t="s">
        <v>186</v>
      </c>
      <c r="G4" s="178" t="s">
        <v>187</v>
      </c>
      <c r="H4" s="94" t="s">
        <v>188</v>
      </c>
      <c r="I4" s="178" t="s">
        <v>156</v>
      </c>
    </row>
    <row r="5" spans="2:9" x14ac:dyDescent="0.35">
      <c r="B5" s="11" t="str">
        <f>Rates!J3</f>
        <v>Preparation</v>
      </c>
      <c r="C5" s="12">
        <f>SUMIFS('1. Staff costs'!N:N,'1. Staff costs'!B:B,B5,'1. Staff costs'!O:O,"&lt;&gt;Error")</f>
        <v>83316</v>
      </c>
      <c r="D5" s="12">
        <f>SUMIFS('2-3. Travel Costs&amp;Costs of Stay'!O:O,'2-3. Travel Costs&amp;Costs of Stay'!B:B,B5,'2-3. Travel Costs&amp;Costs of Stay'!R:R,"&lt;&gt;Error")</f>
        <v>4585</v>
      </c>
      <c r="E5" s="12">
        <f>SUMIFS('2-3. Travel Costs&amp;Costs of Stay'!P:P,'2-3. Travel Costs&amp;Costs of Stay'!B:B,B5,'2-3. Travel Costs&amp;Costs of Stay'!R:R,"&lt;&gt;Error")</f>
        <v>9480</v>
      </c>
      <c r="F5" s="12">
        <f>SUMIFS('4. Equipment Costs'!N:N,'4. Equipment Costs'!B:B,B5,'4. Equipment Costs'!O:O,"&lt;&gt;Error")</f>
        <v>0</v>
      </c>
      <c r="G5" s="12">
        <f>SUMIFS('5. Subcontracting Costs'!N:N,'5. Subcontracting Costs'!B:B,B5,'5. Subcontracting Costs'!O:O,"&lt;&gt;Error")</f>
        <v>6204.6200000000008</v>
      </c>
      <c r="H5" s="294"/>
      <c r="I5" s="13">
        <f>SUM(C5:G5)</f>
        <v>103585.62</v>
      </c>
    </row>
    <row r="6" spans="2:9" ht="16.5" customHeight="1" x14ac:dyDescent="0.35">
      <c r="B6" s="11" t="str">
        <f>Rates!J4</f>
        <v>Development</v>
      </c>
      <c r="C6" s="12">
        <f>SUMIFS('1. Staff costs'!N:N,'1. Staff costs'!B:B,B6,'1. Staff costs'!O:O,"&lt;&gt;Error")</f>
        <v>193557</v>
      </c>
      <c r="D6" s="12">
        <f>SUMIFS('2-3. Travel Costs&amp;Costs of Stay'!O:O,'2-3. Travel Costs&amp;Costs of Stay'!B:B,B6,'2-3. Travel Costs&amp;Costs of Stay'!R:R,"&lt;&gt;Error")</f>
        <v>74060</v>
      </c>
      <c r="E6" s="12">
        <f>SUMIFS('2-3. Travel Costs&amp;Costs of Stay'!P:P,'2-3. Travel Costs&amp;Costs of Stay'!B:B,B6,'2-3. Travel Costs&amp;Costs of Stay'!R:R,"&lt;&gt;Error")</f>
        <v>154095</v>
      </c>
      <c r="F6" s="12">
        <f>SUMIFS('4. Equipment Costs'!N:N,'4. Equipment Costs'!B:B,B6,'4. Equipment Costs'!O:O,"&lt;&gt;Error")</f>
        <v>37082.050000000003</v>
      </c>
      <c r="G6" s="12">
        <f>SUMIFS('5. Subcontracting Costs'!N:N,'5. Subcontracting Costs'!B:B,B6,'5. Subcontracting Costs'!O:O,"&lt;&gt;Error")</f>
        <v>22174.090000000004</v>
      </c>
      <c r="H6" s="295"/>
      <c r="I6" s="13">
        <f>SUM(C6:G6)</f>
        <v>480968.14</v>
      </c>
    </row>
    <row r="7" spans="2:9" ht="16.5" customHeight="1" x14ac:dyDescent="0.35">
      <c r="B7" s="11" t="str">
        <f>Rates!J5</f>
        <v>Quality Plan</v>
      </c>
      <c r="C7" s="12">
        <f>SUMIFS('1. Staff costs'!N:N,'1. Staff costs'!B:B,B7,'1. Staff costs'!O:O,"&lt;&gt;Error")</f>
        <v>29286</v>
      </c>
      <c r="D7" s="12">
        <f>SUMIFS('2-3. Travel Costs&amp;Costs of Stay'!O:O,'2-3. Travel Costs&amp;Costs of Stay'!B:B,B7,'2-3. Travel Costs&amp;Costs of Stay'!R:R,"&lt;&gt;Error")</f>
        <v>0</v>
      </c>
      <c r="E7" s="12">
        <f>SUMIFS('2-3. Travel Costs&amp;Costs of Stay'!P:P,'2-3. Travel Costs&amp;Costs of Stay'!B:B,B7,'2-3. Travel Costs&amp;Costs of Stay'!R:R,"&lt;&gt;Error")</f>
        <v>7560</v>
      </c>
      <c r="F7" s="12">
        <f>SUMIFS('4. Equipment Costs'!N:N,'4. Equipment Costs'!B:B,B7,'4. Equipment Costs'!O:O,"&lt;&gt;Error")</f>
        <v>0</v>
      </c>
      <c r="G7" s="12">
        <f>SUMIFS('5. Subcontracting Costs'!N:N,'5. Subcontracting Costs'!B:B,B7,'5. Subcontracting Costs'!O:O,"&lt;&gt;Error")</f>
        <v>9776.4499999999989</v>
      </c>
      <c r="H7" s="295"/>
      <c r="I7" s="13">
        <f>SUM(C7:G7)</f>
        <v>46622.45</v>
      </c>
    </row>
    <row r="8" spans="2:9" ht="16.5" customHeight="1" x14ac:dyDescent="0.35">
      <c r="B8" s="11" t="str">
        <f>Rates!J6</f>
        <v>Dissemination &amp; Exploitation</v>
      </c>
      <c r="C8" s="12">
        <f>SUMIFS('1. Staff costs'!N:N,'1. Staff costs'!B:B,B8,'1. Staff costs'!O:O,"&lt;&gt;Error")</f>
        <v>47979</v>
      </c>
      <c r="D8" s="12">
        <f>SUMIFS('2-3. Travel Costs&amp;Costs of Stay'!O:O,'2-3. Travel Costs&amp;Costs of Stay'!B:B,B8,'2-3. Travel Costs&amp;Costs of Stay'!R:R,"&lt;&gt;Error")</f>
        <v>5530</v>
      </c>
      <c r="E8" s="12">
        <f>SUMIFS('2-3. Travel Costs&amp;Costs of Stay'!P:P,'2-3. Travel Costs&amp;Costs of Stay'!B:B,B8,'2-3. Travel Costs&amp;Costs of Stay'!R:R,"&lt;&gt;Error")</f>
        <v>13080</v>
      </c>
      <c r="F8" s="12">
        <f>SUMIFS('4. Equipment Costs'!N:N,'4. Equipment Costs'!B:B,B8,'4. Equipment Costs'!O:O,"&lt;&gt;Error")</f>
        <v>0</v>
      </c>
      <c r="G8" s="12">
        <f>SUMIFS('5. Subcontracting Costs'!N:N,'5. Subcontracting Costs'!B:B,B8,'5. Subcontracting Costs'!O:O,"&lt;&gt;Error")</f>
        <v>2580.29</v>
      </c>
      <c r="H8" s="295"/>
      <c r="I8" s="13">
        <f>SUM(C8:G8)</f>
        <v>69169.289999999994</v>
      </c>
    </row>
    <row r="9" spans="2:9" ht="16.5" customHeight="1" x14ac:dyDescent="0.35">
      <c r="B9" s="11" t="str">
        <f>Rates!J7</f>
        <v>Management</v>
      </c>
      <c r="C9" s="12">
        <f>SUMIFS('1. Staff costs'!N:N,'1. Staff costs'!B:B,B9,'1. Staff costs'!O:O,"&lt;&gt;Error")</f>
        <v>70646</v>
      </c>
      <c r="D9" s="12">
        <f>SUMIFS('2-3. Travel Costs&amp;Costs of Stay'!O:O,'2-3. Travel Costs&amp;Costs of Stay'!B:B,B9,'2-3. Travel Costs&amp;Costs of Stay'!R:R,"&lt;&gt;Error")</f>
        <v>13705</v>
      </c>
      <c r="E9" s="12">
        <f>SUMIFS('2-3. Travel Costs&amp;Costs of Stay'!P:P,'2-3. Travel Costs&amp;Costs of Stay'!B:B,B9,'2-3. Travel Costs&amp;Costs of Stay'!R:R,"&lt;&gt;Error")</f>
        <v>19800</v>
      </c>
      <c r="F9" s="12">
        <f>SUMIFS('4. Equipment Costs'!N:N,'4. Equipment Costs'!B:B,B9,'4. Equipment Costs'!O:O,"&lt;&gt;Error")</f>
        <v>5491.47</v>
      </c>
      <c r="G9" s="12">
        <f>SUMIFS('5. Subcontracting Costs'!N:N,'5. Subcontracting Costs'!B:B,B9,'5. Subcontracting Costs'!O:O,"&lt;&gt;Error")</f>
        <v>14921.58</v>
      </c>
      <c r="H9" s="296"/>
      <c r="I9" s="13">
        <f>SUM(C9:G9)</f>
        <v>124564.05</v>
      </c>
    </row>
    <row r="10" spans="2:9" x14ac:dyDescent="0.35">
      <c r="B10" s="95" t="s">
        <v>1</v>
      </c>
      <c r="C10" s="13">
        <f>SUM(C5:C9)</f>
        <v>424784</v>
      </c>
      <c r="D10" s="13">
        <f>SUM(D5:D9)</f>
        <v>97880</v>
      </c>
      <c r="E10" s="13">
        <f>SUM(E5:E9)</f>
        <v>204015</v>
      </c>
      <c r="F10" s="13">
        <f>SUM(F5:F9)</f>
        <v>42573.520000000004</v>
      </c>
      <c r="G10" s="13">
        <f>SUM(G5:G9)</f>
        <v>55657.030000000006</v>
      </c>
      <c r="H10" s="14">
        <f>'Final financial statement'!E18</f>
        <v>0</v>
      </c>
      <c r="I10" s="96">
        <f>SUM(C10:H10)</f>
        <v>824909.55</v>
      </c>
    </row>
    <row r="11" spans="2:9" ht="12" customHeight="1" x14ac:dyDescent="0.35"/>
    <row r="12" spans="2:9" ht="12" customHeight="1" x14ac:dyDescent="0.35"/>
    <row r="13" spans="2:9" ht="12" customHeight="1" x14ac:dyDescent="0.35"/>
    <row r="14" spans="2:9" ht="30" customHeight="1" x14ac:dyDescent="0.35">
      <c r="B14" s="291" t="s">
        <v>189</v>
      </c>
      <c r="C14" s="291"/>
      <c r="D14" s="291"/>
      <c r="E14" s="291"/>
      <c r="F14" s="291"/>
      <c r="G14" s="291"/>
      <c r="H14" s="291"/>
      <c r="I14" s="291"/>
    </row>
    <row r="15" spans="2:9" ht="8.1" customHeight="1" x14ac:dyDescent="0.35">
      <c r="B15" s="15"/>
      <c r="C15" s="16"/>
      <c r="D15" s="16"/>
      <c r="E15" s="16"/>
      <c r="F15" s="16"/>
      <c r="G15" s="16"/>
      <c r="H15" s="16"/>
      <c r="I15" s="17"/>
    </row>
    <row r="16" spans="2:9" ht="42" customHeight="1" x14ac:dyDescent="0.35">
      <c r="B16" s="171" t="s">
        <v>164</v>
      </c>
      <c r="C16" s="178" t="s">
        <v>176</v>
      </c>
      <c r="D16" s="178" t="s">
        <v>177</v>
      </c>
      <c r="E16" s="178" t="s">
        <v>185</v>
      </c>
      <c r="F16" s="178" t="s">
        <v>186</v>
      </c>
      <c r="G16" s="178" t="s">
        <v>187</v>
      </c>
      <c r="H16" s="94" t="s">
        <v>188</v>
      </c>
      <c r="I16" s="178" t="s">
        <v>156</v>
      </c>
    </row>
    <row r="17" spans="2:9" x14ac:dyDescent="0.35">
      <c r="B17" s="11" t="s">
        <v>183</v>
      </c>
      <c r="C17" s="12">
        <f>SUMIF('Final financial statement'!$E$23:$E$77,B17,'Final financial statement'!$F$23:$F$77)</f>
        <v>145604</v>
      </c>
      <c r="D17" s="12">
        <f>SUMIF('Final financial statement'!$E$23:$E$77,B17,'Final financial statement'!$G$23:$G$77)</f>
        <v>24295</v>
      </c>
      <c r="E17" s="12">
        <f>SUMIF('Final financial statement'!$E$23:$E$77,B17,'Final financial statement'!$H$23:$H$77)</f>
        <v>44000</v>
      </c>
      <c r="F17" s="12">
        <f>SUMIF('Final financial statement'!$E$23:$E$77,B17,'Final financial statement'!$I$23:$I$77)</f>
        <v>0</v>
      </c>
      <c r="G17" s="12">
        <f>SUMIF('Final financial statement'!$E$23:$E$77,B17,'Final financial statement'!$J$23:$J$77)</f>
        <v>0</v>
      </c>
      <c r="H17" s="97">
        <f>'Final financial statement'!G81+'Final financial statement'!K81</f>
        <v>0</v>
      </c>
      <c r="I17" s="13">
        <f>SUM(C17:H17)</f>
        <v>213899</v>
      </c>
    </row>
    <row r="18" spans="2:9" x14ac:dyDescent="0.35">
      <c r="B18" s="11" t="s">
        <v>184</v>
      </c>
      <c r="C18" s="12">
        <f>SUMIF('Final financial statement'!$E$23:$E$77,B18,'Final financial statement'!$F$23:$F$77)</f>
        <v>279180</v>
      </c>
      <c r="D18" s="12">
        <f>SUMIF('Final financial statement'!$E$23:$E$77,B18,'Final financial statement'!$G$23:$G$77)</f>
        <v>73585</v>
      </c>
      <c r="E18" s="12">
        <f>SUMIF('Final financial statement'!$E$23:$E$77,B18,'Final financial statement'!$H$23:$H$77)</f>
        <v>160015</v>
      </c>
      <c r="F18" s="12">
        <f>SUMIF('Final financial statement'!$E$23:$E$77,B18,'Final financial statement'!$I$23:$I$77)</f>
        <v>42573.520000000004</v>
      </c>
      <c r="G18" s="12">
        <f>SUMIF('Final financial statement'!$E$23:$E$77,B18,'Final financial statement'!$J$23:$J$77)</f>
        <v>55657.030000000013</v>
      </c>
      <c r="H18" s="97">
        <f>'Final financial statement'!E81+'Final financial statement'!I81</f>
        <v>0</v>
      </c>
      <c r="I18" s="13">
        <f>SUM(C18:H18)</f>
        <v>611010.55000000005</v>
      </c>
    </row>
    <row r="19" spans="2:9" x14ac:dyDescent="0.35">
      <c r="B19" s="95" t="s">
        <v>1</v>
      </c>
      <c r="C19" s="13">
        <f t="shared" ref="C19:H19" si="0">SUM(C17:C18)</f>
        <v>424784</v>
      </c>
      <c r="D19" s="13">
        <f t="shared" si="0"/>
        <v>97880</v>
      </c>
      <c r="E19" s="13">
        <f t="shared" si="0"/>
        <v>204015</v>
      </c>
      <c r="F19" s="13">
        <f t="shared" si="0"/>
        <v>42573.520000000004</v>
      </c>
      <c r="G19" s="13">
        <f t="shared" si="0"/>
        <v>55657.030000000013</v>
      </c>
      <c r="H19" s="14">
        <f t="shared" si="0"/>
        <v>0</v>
      </c>
      <c r="I19" s="96">
        <f>SUM(C19:H19)</f>
        <v>824909.55</v>
      </c>
    </row>
    <row r="20" spans="2:9" ht="12" customHeight="1" x14ac:dyDescent="0.35"/>
    <row r="21" spans="2:9" ht="12" customHeight="1" x14ac:dyDescent="0.35"/>
    <row r="22" spans="2:9" ht="12" customHeight="1" x14ac:dyDescent="0.35"/>
    <row r="23" spans="2:9" ht="30" customHeight="1" x14ac:dyDescent="0.35">
      <c r="B23" s="291" t="s">
        <v>191</v>
      </c>
      <c r="C23" s="291"/>
      <c r="D23" s="291"/>
      <c r="E23" s="291"/>
      <c r="F23" s="291"/>
      <c r="G23" s="291"/>
      <c r="H23" s="291"/>
      <c r="I23" s="291"/>
    </row>
    <row r="24" spans="2:9" ht="8.1" customHeight="1" x14ac:dyDescent="0.35">
      <c r="B24" s="18"/>
      <c r="I24" s="19"/>
    </row>
    <row r="25" spans="2:9" ht="54" customHeight="1" x14ac:dyDescent="0.35">
      <c r="B25" s="174" t="s">
        <v>190</v>
      </c>
      <c r="C25" s="171" t="str">
        <f>Rates!J3</f>
        <v>Preparation</v>
      </c>
      <c r="D25" s="171" t="str">
        <f>Rates!J4</f>
        <v>Development</v>
      </c>
      <c r="E25" s="171" t="str">
        <f>Rates!J5</f>
        <v>Quality Plan</v>
      </c>
      <c r="F25" s="174" t="str">
        <f>Rates!J6</f>
        <v>Dissemination &amp; Exploitation</v>
      </c>
      <c r="G25" s="171" t="str">
        <f>Rates!J7</f>
        <v>Management</v>
      </c>
      <c r="H25" s="94" t="s">
        <v>188</v>
      </c>
      <c r="I25" s="178" t="s">
        <v>156</v>
      </c>
    </row>
    <row r="26" spans="2:9" x14ac:dyDescent="0.35">
      <c r="B26" s="171" t="s">
        <v>7</v>
      </c>
      <c r="C26" s="63">
        <f>SUMIFS('1. Staff costs'!N:N,'1. Staff costs'!C:C,B26,'1. Staff costs'!B:B,$C$25,'1. Staff costs'!O:O,"&lt;&gt;Error")+SUMIFS('2-3. Travel Costs&amp;Costs of Stay'!Q:Q,'2-3. Travel Costs&amp;Costs of Stay'!C:C,B26,'2-3. Travel Costs&amp;Costs of Stay'!B:B,$C$25,'2-3. Travel Costs&amp;Costs of Stay'!R:R,"&lt;&gt;Error")+SUMIFS('4. Equipment Costs'!N:N,'4. Equipment Costs'!C:C,B26,'4. Equipment Costs'!B:B,$C$25,'4. Equipment Costs'!O:O,"&lt;&gt;Error")+SUMIFS('5. Subcontracting Costs'!N:N,'5. Subcontracting Costs'!C:C,B26,'5. Subcontracting Costs'!B:B,$C$25,'5. Subcontracting Costs'!O:O,"&lt;&gt;Error")</f>
        <v>13446.11</v>
      </c>
      <c r="D26" s="63">
        <f>SUMIFS('1. Staff costs'!N:N,'1. Staff costs'!C:C,B26,'1. Staff costs'!B:B,$D$25,'1. Staff costs'!O:O,"&lt;&gt;Error")+SUMIFS('2-3. Travel Costs&amp;Costs of Stay'!Q:Q,'2-3. Travel Costs&amp;Costs of Stay'!C:C,B26,'2-3. Travel Costs&amp;Costs of Stay'!B:B,$D$25,'2-3. Travel Costs&amp;Costs of Stay'!R:R,"&lt;&gt;Error")+SUMIFS('4. Equipment Costs'!N:N,'4. Equipment Costs'!C:C,B26,'4. Equipment Costs'!B:B,$D$25,'4. Equipment Costs'!O:O,"&lt;&gt;Error")+SUMIFS('5. Subcontracting Costs'!N:N,'5. Subcontracting Costs'!C:C,B26,'5. Subcontracting Costs'!B:B,$D$25,'5. Subcontracting Costs'!O:O,"&lt;&gt;Error")</f>
        <v>88311.540000000008</v>
      </c>
      <c r="E26" s="63">
        <f>SUMIFS('1. Staff costs'!N:N,'1. Staff costs'!C:C,B26,'1. Staff costs'!B:B,$E$25,'1. Staff costs'!O:O,"&lt;&gt;Error")+SUMIFS('2-3. Travel Costs&amp;Costs of Stay'!Q:Q,'2-3. Travel Costs&amp;Costs of Stay'!C:C,B26,'2-3. Travel Costs&amp;Costs of Stay'!B:B,$E$25,'2-3. Travel Costs&amp;Costs of Stay'!R:R,"&lt;&gt;Error")+SUMIFS('4. Equipment Costs'!N:N,'4. Equipment Costs'!C:C,B26,'4. Equipment Costs'!B:B,$E$25,'4. Equipment Costs'!O:O,"&lt;&gt;Error")+SUMIFS('5. Subcontracting Costs'!N:N,'5. Subcontracting Costs'!C:C,B26,'5. Subcontracting Costs'!B:B,$E$25,'5. Subcontracting Costs'!O:O,"&lt;&gt;Error")</f>
        <v>9560</v>
      </c>
      <c r="F26" s="63">
        <f>SUMIFS('1. Staff costs'!N:N,'1. Staff costs'!C:C,B26,'1. Staff costs'!B:B,$F$25,'1. Staff costs'!O:O,"&lt;&gt;Error")+SUMIFS('2-3. Travel Costs&amp;Costs of Stay'!Q:Q,'2-3. Travel Costs&amp;Costs of Stay'!C:C,B26,'2-3. Travel Costs&amp;Costs of Stay'!B:B,$F$25,'2-3. Travel Costs&amp;Costs of Stay'!R:R,"&lt;&gt;Error")+SUMIFS('4. Equipment Costs'!N:N,'4. Equipment Costs'!C:C,B26,'4. Equipment Costs'!B:B,$F$25,'4. Equipment Costs'!O:O,"&lt;&gt;Error")+SUMIFS('5. Subcontracting Costs'!N:N,'5. Subcontracting Costs'!C:C,B26,'5. Subcontracting Costs'!B:B,$F$25,'5. Subcontracting Costs'!O:O,"&lt;&gt;Error")</f>
        <v>12716</v>
      </c>
      <c r="G26" s="63">
        <f>SUMIFS('1. Staff costs'!N:N,'1. Staff costs'!C:C,B26,'1. Staff costs'!B:B,$G$25,'1. Staff costs'!O:O,"&lt;&gt;Error")+SUMIFS('2-3. Travel Costs&amp;Costs of Stay'!Q:Q,'2-3. Travel Costs&amp;Costs of Stay'!C:C,B26,'2-3. Travel Costs&amp;Costs of Stay'!B:B,$G$25,'2-3. Travel Costs&amp;Costs of Stay'!R:R,"&lt;&gt;Error")+SUMIFS('4. Equipment Costs'!N:N,'4. Equipment Costs'!C:C,B26,'4. Equipment Costs'!B:B,$G$25,'4. Equipment Costs'!O:O,"&lt;&gt;Error")+SUMIFS('5. Subcontracting Costs'!N:N,'5. Subcontracting Costs'!C:C,B26,'5. Subcontracting Costs'!B:B,$G$25,'5. Subcontracting Costs'!O:O,"&lt;&gt;Error")</f>
        <v>33865.58</v>
      </c>
      <c r="H26" s="297"/>
      <c r="I26" s="64">
        <f>SUM(C26:G26)</f>
        <v>157899.23000000001</v>
      </c>
    </row>
    <row r="27" spans="2:9" x14ac:dyDescent="0.35">
      <c r="B27" s="171" t="s">
        <v>8</v>
      </c>
      <c r="C27" s="63">
        <f>SUMIFS('1. Staff costs'!N:N,'1. Staff costs'!C:C,B27,'1. Staff costs'!B:B,$C$25,'1. Staff costs'!O:O,"&lt;&gt;Error")+SUMIFS('2-3. Travel Costs&amp;Costs of Stay'!Q:Q,'2-3. Travel Costs&amp;Costs of Stay'!C:C,B27,'2-3. Travel Costs&amp;Costs of Stay'!B:B,$C$25,'2-3. Travel Costs&amp;Costs of Stay'!R:R,"&lt;&gt;Error")+SUMIFS('4. Equipment Costs'!N:N,'4. Equipment Costs'!C:C,B27,'4. Equipment Costs'!B:B,$C$25,'4. Equipment Costs'!O:O,"&lt;&gt;Error")+SUMIFS('5. Subcontracting Costs'!N:N,'5. Subcontracting Costs'!C:C,B27,'5. Subcontracting Costs'!B:B,$C$25,'5. Subcontracting Costs'!O:O,"&lt;&gt;Error")</f>
        <v>8118.44</v>
      </c>
      <c r="D27" s="63">
        <f>SUMIFS('1. Staff costs'!N:N,'1. Staff costs'!C:C,B27,'1. Staff costs'!B:B,$D$25,'1. Staff costs'!O:O,"&lt;&gt;Error")+SUMIFS('2-3. Travel Costs&amp;Costs of Stay'!Q:Q,'2-3. Travel Costs&amp;Costs of Stay'!C:C,B27,'2-3. Travel Costs&amp;Costs of Stay'!B:B,$D$25,'2-3. Travel Costs&amp;Costs of Stay'!R:R,"&lt;&gt;Error")+SUMIFS('4. Equipment Costs'!N:N,'4. Equipment Costs'!C:C,B27,'4. Equipment Costs'!B:B,$D$25,'4. Equipment Costs'!O:O,"&lt;&gt;Error")+SUMIFS('5. Subcontracting Costs'!N:N,'5. Subcontracting Costs'!C:C,B27,'5. Subcontracting Costs'!B:B,$D$25,'5. Subcontracting Costs'!O:O,"&lt;&gt;Error")</f>
        <v>56690.47</v>
      </c>
      <c r="E27" s="63">
        <f>SUMIFS('1. Staff costs'!N:N,'1. Staff costs'!C:C,B27,'1. Staff costs'!B:B,$E$25,'1. Staff costs'!O:O,"&lt;&gt;Error")+SUMIFS('2-3. Travel Costs&amp;Costs of Stay'!Q:Q,'2-3. Travel Costs&amp;Costs of Stay'!C:C,B27,'2-3. Travel Costs&amp;Costs of Stay'!B:B,$E$25,'2-3. Travel Costs&amp;Costs of Stay'!R:R,"&lt;&gt;Error")+SUMIFS('4. Equipment Costs'!N:N,'4. Equipment Costs'!C:C,B27,'4. Equipment Costs'!B:B,$E$25,'4. Equipment Costs'!O:O,"&lt;&gt;Error")+SUMIFS('5. Subcontracting Costs'!N:N,'5. Subcontracting Costs'!C:C,B27,'5. Subcontracting Costs'!B:B,$E$25,'5. Subcontracting Costs'!O:O,"&lt;&gt;Error")</f>
        <v>17058.309999999998</v>
      </c>
      <c r="F27" s="63">
        <f>SUMIFS('1. Staff costs'!N:N,'1. Staff costs'!C:C,B27,'1. Staff costs'!B:B,$F$25,'1. Staff costs'!O:O,"&lt;&gt;Error")+SUMIFS('2-3. Travel Costs&amp;Costs of Stay'!Q:Q,'2-3. Travel Costs&amp;Costs of Stay'!C:C,B27,'2-3. Travel Costs&amp;Costs of Stay'!B:B,$F$25,'2-3. Travel Costs&amp;Costs of Stay'!R:R,"&lt;&gt;Error")+SUMIFS('4. Equipment Costs'!N:N,'4. Equipment Costs'!C:C,B27,'4. Equipment Costs'!B:B,$F$25,'4. Equipment Costs'!O:O,"&lt;&gt;Error")+SUMIFS('5. Subcontracting Costs'!N:N,'5. Subcontracting Costs'!C:C,B27,'5. Subcontracting Costs'!B:B,$F$25,'5. Subcontracting Costs'!O:O,"&lt;&gt;Error")</f>
        <v>6368</v>
      </c>
      <c r="G27" s="63">
        <f>SUMIFS('1. Staff costs'!N:N,'1. Staff costs'!C:C,B27,'1. Staff costs'!B:B,$G$25,'1. Staff costs'!O:O,"&lt;&gt;Error")+SUMIFS('2-3. Travel Costs&amp;Costs of Stay'!Q:Q,'2-3. Travel Costs&amp;Costs of Stay'!C:C,B27,'2-3. Travel Costs&amp;Costs of Stay'!B:B,$G$25,'2-3. Travel Costs&amp;Costs of Stay'!R:R,"&lt;&gt;Error")+SUMIFS('4. Equipment Costs'!N:N,'4. Equipment Costs'!C:C,B27,'4. Equipment Costs'!B:B,$G$25,'4. Equipment Costs'!O:O,"&lt;&gt;Error")+SUMIFS('5. Subcontracting Costs'!N:N,'5. Subcontracting Costs'!C:C,B27,'5. Subcontracting Costs'!B:B,$G$25,'5. Subcontracting Costs'!O:O,"&lt;&gt;Error")</f>
        <v>17452</v>
      </c>
      <c r="H27" s="298"/>
      <c r="I27" s="64">
        <f t="shared" ref="I27:I80" si="1">SUM(C27:G27)</f>
        <v>105687.22</v>
      </c>
    </row>
    <row r="28" spans="2:9" x14ac:dyDescent="0.35">
      <c r="B28" s="171" t="s">
        <v>9</v>
      </c>
      <c r="C28" s="63">
        <f>SUMIFS('1. Staff costs'!N:N,'1. Staff costs'!C:C,B28,'1. Staff costs'!B:B,$C$25,'1. Staff costs'!O:O,"&lt;&gt;Error")+SUMIFS('2-3. Travel Costs&amp;Costs of Stay'!Q:Q,'2-3. Travel Costs&amp;Costs of Stay'!C:C,B28,'2-3. Travel Costs&amp;Costs of Stay'!B:B,$C$25,'2-3. Travel Costs&amp;Costs of Stay'!R:R,"&lt;&gt;Error")+SUMIFS('4. Equipment Costs'!N:N,'4. Equipment Costs'!C:C,B28,'4. Equipment Costs'!B:B,$C$25,'4. Equipment Costs'!O:O,"&lt;&gt;Error")+SUMIFS('5. Subcontracting Costs'!N:N,'5. Subcontracting Costs'!C:C,B28,'5. Subcontracting Costs'!B:B,$C$25,'5. Subcontracting Costs'!O:O,"&lt;&gt;Error")</f>
        <v>6406.17</v>
      </c>
      <c r="D28" s="63">
        <f>SUMIFS('1. Staff costs'!N:N,'1. Staff costs'!C:C,B28,'1. Staff costs'!B:B,$D$25,'1. Staff costs'!O:O,"&lt;&gt;Error")+SUMIFS('2-3. Travel Costs&amp;Costs of Stay'!Q:Q,'2-3. Travel Costs&amp;Costs of Stay'!C:C,B28,'2-3. Travel Costs&amp;Costs of Stay'!B:B,$D$25,'2-3. Travel Costs&amp;Costs of Stay'!R:R,"&lt;&gt;Error")+SUMIFS('4. Equipment Costs'!N:N,'4. Equipment Costs'!C:C,B28,'4. Equipment Costs'!B:B,$D$25,'4. Equipment Costs'!O:O,"&lt;&gt;Error")+SUMIFS('5. Subcontracting Costs'!N:N,'5. Subcontracting Costs'!C:C,B28,'5. Subcontracting Costs'!B:B,$D$25,'5. Subcontracting Costs'!O:O,"&lt;&gt;Error")</f>
        <v>66246.740000000005</v>
      </c>
      <c r="E28" s="63">
        <f>SUMIFS('1. Staff costs'!N:N,'1. Staff costs'!C:C,B28,'1. Staff costs'!B:B,$E$25,'1. Staff costs'!O:O,"&lt;&gt;Error")+SUMIFS('2-3. Travel Costs&amp;Costs of Stay'!Q:Q,'2-3. Travel Costs&amp;Costs of Stay'!C:C,B28,'2-3. Travel Costs&amp;Costs of Stay'!B:B,$E$25,'2-3. Travel Costs&amp;Costs of Stay'!R:R,"&lt;&gt;Error")+SUMIFS('4. Equipment Costs'!N:N,'4. Equipment Costs'!C:C,B28,'4. Equipment Costs'!B:B,$E$25,'4. Equipment Costs'!O:O,"&lt;&gt;Error")+SUMIFS('5. Subcontracting Costs'!N:N,'5. Subcontracting Costs'!C:C,B28,'5. Subcontracting Costs'!B:B,$E$25,'5. Subcontracting Costs'!O:O,"&lt;&gt;Error")</f>
        <v>3248</v>
      </c>
      <c r="F28" s="63">
        <f>SUMIFS('1. Staff costs'!N:N,'1. Staff costs'!C:C,B28,'1. Staff costs'!B:B,$F$25,'1. Staff costs'!O:O,"&lt;&gt;Error")+SUMIFS('2-3. Travel Costs&amp;Costs of Stay'!Q:Q,'2-3. Travel Costs&amp;Costs of Stay'!C:C,B28,'2-3. Travel Costs&amp;Costs of Stay'!B:B,$F$25,'2-3. Travel Costs&amp;Costs of Stay'!R:R,"&lt;&gt;Error")+SUMIFS('4. Equipment Costs'!N:N,'4. Equipment Costs'!C:C,B28,'4. Equipment Costs'!B:B,$F$25,'4. Equipment Costs'!O:O,"&lt;&gt;Error")+SUMIFS('5. Subcontracting Costs'!N:N,'5. Subcontracting Costs'!C:C,B28,'5. Subcontracting Costs'!B:B,$F$25,'5. Subcontracting Costs'!O:O,"&lt;&gt;Error")</f>
        <v>4260</v>
      </c>
      <c r="G28" s="63">
        <f>SUMIFS('1. Staff costs'!N:N,'1. Staff costs'!C:C,B28,'1. Staff costs'!B:B,$G$25,'1. Staff costs'!O:O,"&lt;&gt;Error")+SUMIFS('2-3. Travel Costs&amp;Costs of Stay'!Q:Q,'2-3. Travel Costs&amp;Costs of Stay'!C:C,B28,'2-3. Travel Costs&amp;Costs of Stay'!B:B,$G$25,'2-3. Travel Costs&amp;Costs of Stay'!R:R,"&lt;&gt;Error")+SUMIFS('4. Equipment Costs'!N:N,'4. Equipment Costs'!C:C,B28,'4. Equipment Costs'!B:B,$G$25,'4. Equipment Costs'!O:O,"&lt;&gt;Error")+SUMIFS('5. Subcontracting Costs'!N:N,'5. Subcontracting Costs'!C:C,B28,'5. Subcontracting Costs'!B:B,$G$25,'5. Subcontracting Costs'!O:O,"&lt;&gt;Error")</f>
        <v>11886</v>
      </c>
      <c r="H28" s="298"/>
      <c r="I28" s="64">
        <f t="shared" si="1"/>
        <v>92046.91</v>
      </c>
    </row>
    <row r="29" spans="2:9" x14ac:dyDescent="0.35">
      <c r="B29" s="171" t="s">
        <v>10</v>
      </c>
      <c r="C29" s="63">
        <f>SUMIFS('1. Staff costs'!N:N,'1. Staff costs'!C:C,B29,'1. Staff costs'!B:B,$C$25,'1. Staff costs'!O:O,"&lt;&gt;Error")+SUMIFS('2-3. Travel Costs&amp;Costs of Stay'!Q:Q,'2-3. Travel Costs&amp;Costs of Stay'!C:C,B29,'2-3. Travel Costs&amp;Costs of Stay'!B:B,$C$25,'2-3. Travel Costs&amp;Costs of Stay'!R:R,"&lt;&gt;Error")+SUMIFS('4. Equipment Costs'!N:N,'4. Equipment Costs'!C:C,B29,'4. Equipment Costs'!B:B,$C$25,'4. Equipment Costs'!O:O,"&lt;&gt;Error")+SUMIFS('5. Subcontracting Costs'!N:N,'5. Subcontracting Costs'!C:C,B29,'5. Subcontracting Costs'!B:B,$C$25,'5. Subcontracting Costs'!O:O,"&lt;&gt;Error")</f>
        <v>22412.3</v>
      </c>
      <c r="D29" s="63">
        <f>SUMIFS('1. Staff costs'!N:N,'1. Staff costs'!C:C,B29,'1. Staff costs'!B:B,$D$25,'1. Staff costs'!O:O,"&lt;&gt;Error")+SUMIFS('2-3. Travel Costs&amp;Costs of Stay'!Q:Q,'2-3. Travel Costs&amp;Costs of Stay'!C:C,B29,'2-3. Travel Costs&amp;Costs of Stay'!B:B,$D$25,'2-3. Travel Costs&amp;Costs of Stay'!R:R,"&lt;&gt;Error")+SUMIFS('4. Equipment Costs'!N:N,'4. Equipment Costs'!C:C,B29,'4. Equipment Costs'!B:B,$D$25,'4. Equipment Costs'!O:O,"&lt;&gt;Error")+SUMIFS('5. Subcontracting Costs'!N:N,'5. Subcontracting Costs'!C:C,B29,'5. Subcontracting Costs'!B:B,$D$25,'5. Subcontracting Costs'!O:O,"&lt;&gt;Error")</f>
        <v>68435.039999999994</v>
      </c>
      <c r="E29" s="63">
        <f>SUMIFS('1. Staff costs'!N:N,'1. Staff costs'!C:C,B29,'1. Staff costs'!B:B,$E$25,'1. Staff costs'!O:O,"&lt;&gt;Error")+SUMIFS('2-3. Travel Costs&amp;Costs of Stay'!Q:Q,'2-3. Travel Costs&amp;Costs of Stay'!C:C,B29,'2-3. Travel Costs&amp;Costs of Stay'!B:B,$E$25,'2-3. Travel Costs&amp;Costs of Stay'!R:R,"&lt;&gt;Error")+SUMIFS('4. Equipment Costs'!N:N,'4. Equipment Costs'!C:C,B29,'4. Equipment Costs'!B:B,$E$25,'4. Equipment Costs'!O:O,"&lt;&gt;Error")+SUMIFS('5. Subcontracting Costs'!N:N,'5. Subcontracting Costs'!C:C,B29,'5. Subcontracting Costs'!B:B,$E$25,'5. Subcontracting Costs'!O:O,"&lt;&gt;Error")</f>
        <v>0</v>
      </c>
      <c r="F29" s="63">
        <f>SUMIFS('1. Staff costs'!N:N,'1. Staff costs'!C:C,B29,'1. Staff costs'!B:B,$F$25,'1. Staff costs'!O:O,"&lt;&gt;Error")+SUMIFS('2-3. Travel Costs&amp;Costs of Stay'!Q:Q,'2-3. Travel Costs&amp;Costs of Stay'!C:C,B29,'2-3. Travel Costs&amp;Costs of Stay'!B:B,$F$25,'2-3. Travel Costs&amp;Costs of Stay'!R:R,"&lt;&gt;Error")+SUMIFS('4. Equipment Costs'!N:N,'4. Equipment Costs'!C:C,B29,'4. Equipment Costs'!B:B,$F$25,'4. Equipment Costs'!O:O,"&lt;&gt;Error")+SUMIFS('5. Subcontracting Costs'!N:N,'5. Subcontracting Costs'!C:C,B29,'5. Subcontracting Costs'!B:B,$F$25,'5. Subcontracting Costs'!O:O,"&lt;&gt;Error")</f>
        <v>4990</v>
      </c>
      <c r="G29" s="63">
        <f>SUMIFS('1. Staff costs'!N:N,'1. Staff costs'!C:C,B29,'1. Staff costs'!B:B,$G$25,'1. Staff costs'!O:O,"&lt;&gt;Error")+SUMIFS('2-3. Travel Costs&amp;Costs of Stay'!Q:Q,'2-3. Travel Costs&amp;Costs of Stay'!C:C,B29,'2-3. Travel Costs&amp;Costs of Stay'!B:B,$G$25,'2-3. Travel Costs&amp;Costs of Stay'!R:R,"&lt;&gt;Error")+SUMIFS('4. Equipment Costs'!N:N,'4. Equipment Costs'!C:C,B29,'4. Equipment Costs'!B:B,$G$25,'4. Equipment Costs'!O:O,"&lt;&gt;Error")+SUMIFS('5. Subcontracting Costs'!N:N,'5. Subcontracting Costs'!C:C,B29,'5. Subcontracting Costs'!B:B,$G$25,'5. Subcontracting Costs'!O:O,"&lt;&gt;Error")</f>
        <v>8282</v>
      </c>
      <c r="H29" s="298"/>
      <c r="I29" s="64">
        <f t="shared" si="1"/>
        <v>104119.34</v>
      </c>
    </row>
    <row r="30" spans="2:9" x14ac:dyDescent="0.35">
      <c r="B30" s="171" t="s">
        <v>11</v>
      </c>
      <c r="C30" s="63">
        <f>SUMIFS('1. Staff costs'!N:N,'1. Staff costs'!C:C,B30,'1. Staff costs'!B:B,$C$25,'1. Staff costs'!O:O,"&lt;&gt;Error")+SUMIFS('2-3. Travel Costs&amp;Costs of Stay'!Q:Q,'2-3. Travel Costs&amp;Costs of Stay'!C:C,B30,'2-3. Travel Costs&amp;Costs of Stay'!B:B,$C$25,'2-3. Travel Costs&amp;Costs of Stay'!R:R,"&lt;&gt;Error")+SUMIFS('4. Equipment Costs'!N:N,'4. Equipment Costs'!C:C,B30,'4. Equipment Costs'!B:B,$C$25,'4. Equipment Costs'!O:O,"&lt;&gt;Error")+SUMIFS('5. Subcontracting Costs'!N:N,'5. Subcontracting Costs'!C:C,B30,'5. Subcontracting Costs'!B:B,$C$25,'5. Subcontracting Costs'!O:O,"&lt;&gt;Error")</f>
        <v>8777</v>
      </c>
      <c r="D30" s="63">
        <f>SUMIFS('1. Staff costs'!N:N,'1. Staff costs'!C:C,B30,'1. Staff costs'!B:B,$D$25,'1. Staff costs'!O:O,"&lt;&gt;Error")+SUMIFS('2-3. Travel Costs&amp;Costs of Stay'!Q:Q,'2-3. Travel Costs&amp;Costs of Stay'!C:C,B30,'2-3. Travel Costs&amp;Costs of Stay'!B:B,$D$25,'2-3. Travel Costs&amp;Costs of Stay'!R:R,"&lt;&gt;Error")+SUMIFS('4. Equipment Costs'!N:N,'4. Equipment Costs'!C:C,B30,'4. Equipment Costs'!B:B,$D$25,'4. Equipment Costs'!O:O,"&lt;&gt;Error")+SUMIFS('5. Subcontracting Costs'!N:N,'5. Subcontracting Costs'!C:C,B30,'5. Subcontracting Costs'!B:B,$D$25,'5. Subcontracting Costs'!O:O,"&lt;&gt;Error")</f>
        <v>33984</v>
      </c>
      <c r="E30" s="63">
        <f>SUMIFS('1. Staff costs'!N:N,'1. Staff costs'!C:C,B30,'1. Staff costs'!B:B,$E$25,'1. Staff costs'!O:O,"&lt;&gt;Error")+SUMIFS('2-3. Travel Costs&amp;Costs of Stay'!Q:Q,'2-3. Travel Costs&amp;Costs of Stay'!C:C,B30,'2-3. Travel Costs&amp;Costs of Stay'!B:B,$E$25,'2-3. Travel Costs&amp;Costs of Stay'!R:R,"&lt;&gt;Error")+SUMIFS('4. Equipment Costs'!N:N,'4. Equipment Costs'!C:C,B30,'4. Equipment Costs'!B:B,$E$25,'4. Equipment Costs'!O:O,"&lt;&gt;Error")+SUMIFS('5. Subcontracting Costs'!N:N,'5. Subcontracting Costs'!C:C,B30,'5. Subcontracting Costs'!B:B,$E$25,'5. Subcontracting Costs'!O:O,"&lt;&gt;Error")</f>
        <v>0</v>
      </c>
      <c r="F30" s="63">
        <f>SUMIFS('1. Staff costs'!N:N,'1. Staff costs'!C:C,B30,'1. Staff costs'!B:B,$F$25,'1. Staff costs'!O:O,"&lt;&gt;Error")+SUMIFS('2-3. Travel Costs&amp;Costs of Stay'!Q:Q,'2-3. Travel Costs&amp;Costs of Stay'!C:C,B30,'2-3. Travel Costs&amp;Costs of Stay'!B:B,$F$25,'2-3. Travel Costs&amp;Costs of Stay'!R:R,"&lt;&gt;Error")+SUMIFS('4. Equipment Costs'!N:N,'4. Equipment Costs'!C:C,B30,'4. Equipment Costs'!B:B,$F$25,'4. Equipment Costs'!O:O,"&lt;&gt;Error")+SUMIFS('5. Subcontracting Costs'!N:N,'5. Subcontracting Costs'!C:C,B30,'5. Subcontracting Costs'!B:B,$F$25,'5. Subcontracting Costs'!O:O,"&lt;&gt;Error")</f>
        <v>5580</v>
      </c>
      <c r="G30" s="63">
        <f>SUMIFS('1. Staff costs'!N:N,'1. Staff costs'!C:C,B30,'1. Staff costs'!B:B,$G$25,'1. Staff costs'!O:O,"&lt;&gt;Error")+SUMIFS('2-3. Travel Costs&amp;Costs of Stay'!Q:Q,'2-3. Travel Costs&amp;Costs of Stay'!C:C,B30,'2-3. Travel Costs&amp;Costs of Stay'!B:B,$G$25,'2-3. Travel Costs&amp;Costs of Stay'!R:R,"&lt;&gt;Error")+SUMIFS('4. Equipment Costs'!N:N,'4. Equipment Costs'!C:C,B30,'4. Equipment Costs'!B:B,$G$25,'4. Equipment Costs'!O:O,"&lt;&gt;Error")+SUMIFS('5. Subcontracting Costs'!N:N,'5. Subcontracting Costs'!C:C,B30,'5. Subcontracting Costs'!B:B,$G$25,'5. Subcontracting Costs'!O:O,"&lt;&gt;Error")</f>
        <v>966</v>
      </c>
      <c r="H30" s="298"/>
      <c r="I30" s="64">
        <f t="shared" si="1"/>
        <v>49307</v>
      </c>
    </row>
    <row r="31" spans="2:9" x14ac:dyDescent="0.35">
      <c r="B31" s="171" t="s">
        <v>12</v>
      </c>
      <c r="C31" s="63">
        <f>SUMIFS('1. Staff costs'!N:N,'1. Staff costs'!C:C,B31,'1. Staff costs'!B:B,$C$25,'1. Staff costs'!O:O,"&lt;&gt;Error")+SUMIFS('2-3. Travel Costs&amp;Costs of Stay'!Q:Q,'2-3. Travel Costs&amp;Costs of Stay'!C:C,B31,'2-3. Travel Costs&amp;Costs of Stay'!B:B,$C$25,'2-3. Travel Costs&amp;Costs of Stay'!R:R,"&lt;&gt;Error")+SUMIFS('4. Equipment Costs'!N:N,'4. Equipment Costs'!C:C,B31,'4. Equipment Costs'!B:B,$C$25,'4. Equipment Costs'!O:O,"&lt;&gt;Error")+SUMIFS('5. Subcontracting Costs'!N:N,'5. Subcontracting Costs'!C:C,B31,'5. Subcontracting Costs'!B:B,$C$25,'5. Subcontracting Costs'!O:O,"&lt;&gt;Error")</f>
        <v>7490</v>
      </c>
      <c r="D31" s="63">
        <f>SUMIFS('1. Staff costs'!N:N,'1. Staff costs'!C:C,B31,'1. Staff costs'!B:B,$D$25,'1. Staff costs'!O:O,"&lt;&gt;Error")+SUMIFS('2-3. Travel Costs&amp;Costs of Stay'!Q:Q,'2-3. Travel Costs&amp;Costs of Stay'!C:C,B31,'2-3. Travel Costs&amp;Costs of Stay'!B:B,$D$25,'2-3. Travel Costs&amp;Costs of Stay'!R:R,"&lt;&gt;Error")+SUMIFS('4. Equipment Costs'!N:N,'4. Equipment Costs'!C:C,B31,'4. Equipment Costs'!B:B,$D$25,'4. Equipment Costs'!O:O,"&lt;&gt;Error")+SUMIFS('5. Subcontracting Costs'!N:N,'5. Subcontracting Costs'!C:C,B31,'5. Subcontracting Costs'!B:B,$D$25,'5. Subcontracting Costs'!O:O,"&lt;&gt;Error")</f>
        <v>22048</v>
      </c>
      <c r="E31" s="63">
        <f>SUMIFS('1. Staff costs'!N:N,'1. Staff costs'!C:C,B31,'1. Staff costs'!B:B,$E$25,'1. Staff costs'!O:O,"&lt;&gt;Error")+SUMIFS('2-3. Travel Costs&amp;Costs of Stay'!Q:Q,'2-3. Travel Costs&amp;Costs of Stay'!C:C,B31,'2-3. Travel Costs&amp;Costs of Stay'!B:B,$E$25,'2-3. Travel Costs&amp;Costs of Stay'!R:R,"&lt;&gt;Error")+SUMIFS('4. Equipment Costs'!N:N,'4. Equipment Costs'!C:C,B31,'4. Equipment Costs'!B:B,$E$25,'4. Equipment Costs'!O:O,"&lt;&gt;Error")+SUMIFS('5. Subcontracting Costs'!N:N,'5. Subcontracting Costs'!C:C,B31,'5. Subcontracting Costs'!B:B,$E$25,'5. Subcontracting Costs'!O:O,"&lt;&gt;Error")</f>
        <v>2996</v>
      </c>
      <c r="F31" s="63">
        <f>SUMIFS('1. Staff costs'!N:N,'1. Staff costs'!C:C,B31,'1. Staff costs'!B:B,$F$25,'1. Staff costs'!O:O,"&lt;&gt;Error")+SUMIFS('2-3. Travel Costs&amp;Costs of Stay'!Q:Q,'2-3. Travel Costs&amp;Costs of Stay'!C:C,B31,'2-3. Travel Costs&amp;Costs of Stay'!B:B,$F$25,'2-3. Travel Costs&amp;Costs of Stay'!R:R,"&lt;&gt;Error")+SUMIFS('4. Equipment Costs'!N:N,'4. Equipment Costs'!C:C,B31,'4. Equipment Costs'!B:B,$F$25,'4. Equipment Costs'!O:O,"&lt;&gt;Error")+SUMIFS('5. Subcontracting Costs'!N:N,'5. Subcontracting Costs'!C:C,B31,'5. Subcontracting Costs'!B:B,$F$25,'5. Subcontracting Costs'!O:O,"&lt;&gt;Error")</f>
        <v>4922</v>
      </c>
      <c r="G31" s="63">
        <f>SUMIFS('1. Staff costs'!N:N,'1. Staff costs'!C:C,B31,'1. Staff costs'!B:B,$G$25,'1. Staff costs'!O:O,"&lt;&gt;Error")+SUMIFS('2-3. Travel Costs&amp;Costs of Stay'!Q:Q,'2-3. Travel Costs&amp;Costs of Stay'!C:C,B31,'2-3. Travel Costs&amp;Costs of Stay'!B:B,$G$25,'2-3. Travel Costs&amp;Costs of Stay'!R:R,"&lt;&gt;Error")+SUMIFS('4. Equipment Costs'!N:N,'4. Equipment Costs'!C:C,B31,'4. Equipment Costs'!B:B,$G$25,'4. Equipment Costs'!O:O,"&lt;&gt;Error")+SUMIFS('5. Subcontracting Costs'!N:N,'5. Subcontracting Costs'!C:C,B31,'5. Subcontracting Costs'!B:B,$G$25,'5. Subcontracting Costs'!O:O,"&lt;&gt;Error")</f>
        <v>17530</v>
      </c>
      <c r="H31" s="298"/>
      <c r="I31" s="64">
        <f t="shared" si="1"/>
        <v>54986</v>
      </c>
    </row>
    <row r="32" spans="2:9" x14ac:dyDescent="0.35">
      <c r="B32" s="171" t="s">
        <v>13</v>
      </c>
      <c r="C32" s="63">
        <f>SUMIFS('1. Staff costs'!N:N,'1. Staff costs'!C:C,B32,'1. Staff costs'!B:B,$C$25,'1. Staff costs'!O:O,"&lt;&gt;Error")+SUMIFS('2-3. Travel Costs&amp;Costs of Stay'!Q:Q,'2-3. Travel Costs&amp;Costs of Stay'!C:C,B32,'2-3. Travel Costs&amp;Costs of Stay'!B:B,$C$25,'2-3. Travel Costs&amp;Costs of Stay'!R:R,"&lt;&gt;Error")+SUMIFS('4. Equipment Costs'!N:N,'4. Equipment Costs'!C:C,B32,'4. Equipment Costs'!B:B,$C$25,'4. Equipment Costs'!O:O,"&lt;&gt;Error")+SUMIFS('5. Subcontracting Costs'!N:N,'5. Subcontracting Costs'!C:C,B32,'5. Subcontracting Costs'!B:B,$C$25,'5. Subcontracting Costs'!O:O,"&lt;&gt;Error")</f>
        <v>8658</v>
      </c>
      <c r="D32" s="63">
        <f>SUMIFS('1. Staff costs'!N:N,'1. Staff costs'!C:C,B32,'1. Staff costs'!B:B,$D$25,'1. Staff costs'!O:O,"&lt;&gt;Error")+SUMIFS('2-3. Travel Costs&amp;Costs of Stay'!Q:Q,'2-3. Travel Costs&amp;Costs of Stay'!C:C,B32,'2-3. Travel Costs&amp;Costs of Stay'!B:B,$D$25,'2-3. Travel Costs&amp;Costs of Stay'!R:R,"&lt;&gt;Error")+SUMIFS('4. Equipment Costs'!N:N,'4. Equipment Costs'!C:C,B32,'4. Equipment Costs'!B:B,$D$25,'4. Equipment Costs'!O:O,"&lt;&gt;Error")+SUMIFS('5. Subcontracting Costs'!N:N,'5. Subcontracting Costs'!C:C,B32,'5. Subcontracting Costs'!B:B,$D$25,'5. Subcontracting Costs'!O:O,"&lt;&gt;Error")</f>
        <v>33322</v>
      </c>
      <c r="E32" s="63">
        <f>SUMIFS('1. Staff costs'!N:N,'1. Staff costs'!C:C,B32,'1. Staff costs'!B:B,$E$25,'1. Staff costs'!O:O,"&lt;&gt;Error")+SUMIFS('2-3. Travel Costs&amp;Costs of Stay'!Q:Q,'2-3. Travel Costs&amp;Costs of Stay'!C:C,B32,'2-3. Travel Costs&amp;Costs of Stay'!B:B,$E$25,'2-3. Travel Costs&amp;Costs of Stay'!R:R,"&lt;&gt;Error")+SUMIFS('4. Equipment Costs'!N:N,'4. Equipment Costs'!C:C,B32,'4. Equipment Costs'!B:B,$E$25,'4. Equipment Costs'!O:O,"&lt;&gt;Error")+SUMIFS('5. Subcontracting Costs'!N:N,'5. Subcontracting Costs'!C:C,B32,'5. Subcontracting Costs'!B:B,$E$25,'5. Subcontracting Costs'!O:O,"&lt;&gt;Error")</f>
        <v>3478</v>
      </c>
      <c r="F32" s="63">
        <f>SUMIFS('1. Staff costs'!N:N,'1. Staff costs'!C:C,B32,'1. Staff costs'!B:B,$F$25,'1. Staff costs'!O:O,"&lt;&gt;Error")+SUMIFS('2-3. Travel Costs&amp;Costs of Stay'!Q:Q,'2-3. Travel Costs&amp;Costs of Stay'!C:C,B32,'2-3. Travel Costs&amp;Costs of Stay'!B:B,$F$25,'2-3. Travel Costs&amp;Costs of Stay'!R:R,"&lt;&gt;Error")+SUMIFS('4. Equipment Costs'!N:N,'4. Equipment Costs'!C:C,B32,'4. Equipment Costs'!B:B,$F$25,'4. Equipment Costs'!O:O,"&lt;&gt;Error")+SUMIFS('5. Subcontracting Costs'!N:N,'5. Subcontracting Costs'!C:C,B32,'5. Subcontracting Costs'!B:B,$F$25,'5. Subcontracting Costs'!O:O,"&lt;&gt;Error")</f>
        <v>13974</v>
      </c>
      <c r="G32" s="63">
        <f>SUMIFS('1. Staff costs'!N:N,'1. Staff costs'!C:C,B32,'1. Staff costs'!B:B,$G$25,'1. Staff costs'!O:O,"&lt;&gt;Error")+SUMIFS('2-3. Travel Costs&amp;Costs of Stay'!Q:Q,'2-3. Travel Costs&amp;Costs of Stay'!C:C,B32,'2-3. Travel Costs&amp;Costs of Stay'!B:B,$G$25,'2-3. Travel Costs&amp;Costs of Stay'!R:R,"&lt;&gt;Error")+SUMIFS('4. Equipment Costs'!N:N,'4. Equipment Costs'!C:C,B32,'4. Equipment Costs'!B:B,$G$25,'4. Equipment Costs'!O:O,"&lt;&gt;Error")+SUMIFS('5. Subcontracting Costs'!N:N,'5. Subcontracting Costs'!C:C,B32,'5. Subcontracting Costs'!B:B,$G$25,'5. Subcontracting Costs'!O:O,"&lt;&gt;Error")</f>
        <v>1405</v>
      </c>
      <c r="H32" s="298"/>
      <c r="I32" s="64">
        <f t="shared" si="1"/>
        <v>60837</v>
      </c>
    </row>
    <row r="33" spans="2:9" x14ac:dyDescent="0.35">
      <c r="B33" s="171" t="s">
        <v>14</v>
      </c>
      <c r="C33" s="63">
        <f>SUMIFS('1. Staff costs'!N:N,'1. Staff costs'!C:C,B33,'1. Staff costs'!B:B,$C$25,'1. Staff costs'!O:O,"&lt;&gt;Error")+SUMIFS('2-3. Travel Costs&amp;Costs of Stay'!Q:Q,'2-3. Travel Costs&amp;Costs of Stay'!C:C,B33,'2-3. Travel Costs&amp;Costs of Stay'!B:B,$C$25,'2-3. Travel Costs&amp;Costs of Stay'!R:R,"&lt;&gt;Error")+SUMIFS('4. Equipment Costs'!N:N,'4. Equipment Costs'!C:C,B33,'4. Equipment Costs'!B:B,$C$25,'4. Equipment Costs'!O:O,"&lt;&gt;Error")+SUMIFS('5. Subcontracting Costs'!N:N,'5. Subcontracting Costs'!C:C,B33,'5. Subcontracting Costs'!B:B,$C$25,'5. Subcontracting Costs'!O:O,"&lt;&gt;Error")</f>
        <v>2940</v>
      </c>
      <c r="D33" s="63">
        <f>SUMIFS('1. Staff costs'!N:N,'1. Staff costs'!C:C,B33,'1. Staff costs'!B:B,$D$25,'1. Staff costs'!O:O,"&lt;&gt;Error")+SUMIFS('2-3. Travel Costs&amp;Costs of Stay'!Q:Q,'2-3. Travel Costs&amp;Costs of Stay'!C:C,B33,'2-3. Travel Costs&amp;Costs of Stay'!B:B,$D$25,'2-3. Travel Costs&amp;Costs of Stay'!R:R,"&lt;&gt;Error")+SUMIFS('4. Equipment Costs'!N:N,'4. Equipment Costs'!C:C,B33,'4. Equipment Costs'!B:B,$D$25,'4. Equipment Costs'!O:O,"&lt;&gt;Error")+SUMIFS('5. Subcontracting Costs'!N:N,'5. Subcontracting Costs'!C:C,B33,'5. Subcontracting Costs'!B:B,$D$25,'5. Subcontracting Costs'!O:O,"&lt;&gt;Error")</f>
        <v>31289.690000000002</v>
      </c>
      <c r="E33" s="63">
        <f>SUMIFS('1. Staff costs'!N:N,'1. Staff costs'!C:C,B33,'1. Staff costs'!B:B,$E$25,'1. Staff costs'!O:O,"&lt;&gt;Error")+SUMIFS('2-3. Travel Costs&amp;Costs of Stay'!Q:Q,'2-3. Travel Costs&amp;Costs of Stay'!C:C,B33,'2-3. Travel Costs&amp;Costs of Stay'!B:B,$E$25,'2-3. Travel Costs&amp;Costs of Stay'!R:R,"&lt;&gt;Error")+SUMIFS('4. Equipment Costs'!N:N,'4. Equipment Costs'!C:C,B33,'4. Equipment Costs'!B:B,$E$25,'4. Equipment Costs'!O:O,"&lt;&gt;Error")+SUMIFS('5. Subcontracting Costs'!N:N,'5. Subcontracting Costs'!C:C,B33,'5. Subcontracting Costs'!B:B,$E$25,'5. Subcontracting Costs'!O:O,"&lt;&gt;Error")</f>
        <v>132</v>
      </c>
      <c r="F33" s="63">
        <f>SUMIFS('1. Staff costs'!N:N,'1. Staff costs'!C:C,B33,'1. Staff costs'!B:B,$F$25,'1. Staff costs'!O:O,"&lt;&gt;Error")+SUMIFS('2-3. Travel Costs&amp;Costs of Stay'!Q:Q,'2-3. Travel Costs&amp;Costs of Stay'!C:C,B33,'2-3. Travel Costs&amp;Costs of Stay'!B:B,$F$25,'2-3. Travel Costs&amp;Costs of Stay'!R:R,"&lt;&gt;Error")+SUMIFS('4. Equipment Costs'!N:N,'4. Equipment Costs'!C:C,B33,'4. Equipment Costs'!B:B,$F$25,'4. Equipment Costs'!O:O,"&lt;&gt;Error")+SUMIFS('5. Subcontracting Costs'!N:N,'5. Subcontracting Costs'!C:C,B33,'5. Subcontracting Costs'!B:B,$F$25,'5. Subcontracting Costs'!O:O,"&lt;&gt;Error")</f>
        <v>4762</v>
      </c>
      <c r="G33" s="63">
        <f>SUMIFS('1. Staff costs'!N:N,'1. Staff costs'!C:C,B33,'1. Staff costs'!B:B,$G$25,'1. Staff costs'!O:O,"&lt;&gt;Error")+SUMIFS('2-3. Travel Costs&amp;Costs of Stay'!Q:Q,'2-3. Travel Costs&amp;Costs of Stay'!C:C,B33,'2-3. Travel Costs&amp;Costs of Stay'!B:B,$G$25,'2-3. Travel Costs&amp;Costs of Stay'!R:R,"&lt;&gt;Error")+SUMIFS('4. Equipment Costs'!N:N,'4. Equipment Costs'!C:C,B33,'4. Equipment Costs'!B:B,$G$25,'4. Equipment Costs'!O:O,"&lt;&gt;Error")+SUMIFS('5. Subcontracting Costs'!N:N,'5. Subcontracting Costs'!C:C,B33,'5. Subcontracting Costs'!B:B,$G$25,'5. Subcontracting Costs'!O:O,"&lt;&gt;Error")</f>
        <v>2202</v>
      </c>
      <c r="H33" s="298"/>
      <c r="I33" s="64">
        <f t="shared" si="1"/>
        <v>41325.69</v>
      </c>
    </row>
    <row r="34" spans="2:9" x14ac:dyDescent="0.35">
      <c r="B34" s="171" t="s">
        <v>15</v>
      </c>
      <c r="C34" s="63">
        <f>SUMIFS('1. Staff costs'!N:N,'1. Staff costs'!C:C,B34,'1. Staff costs'!B:B,$C$25,'1. Staff costs'!O:O,"&lt;&gt;Error")+SUMIFS('2-3. Travel Costs&amp;Costs of Stay'!Q:Q,'2-3. Travel Costs&amp;Costs of Stay'!C:C,B34,'2-3. Travel Costs&amp;Costs of Stay'!B:B,$C$25,'2-3. Travel Costs&amp;Costs of Stay'!R:R,"&lt;&gt;Error")+SUMIFS('4. Equipment Costs'!N:N,'4. Equipment Costs'!C:C,B34,'4. Equipment Costs'!B:B,$C$25,'4. Equipment Costs'!O:O,"&lt;&gt;Error")+SUMIFS('5. Subcontracting Costs'!N:N,'5. Subcontracting Costs'!C:C,B34,'5. Subcontracting Costs'!B:B,$C$25,'5. Subcontracting Costs'!O:O,"&lt;&gt;Error")</f>
        <v>4984</v>
      </c>
      <c r="D34" s="63">
        <f>SUMIFS('1. Staff costs'!N:N,'1. Staff costs'!C:C,B34,'1. Staff costs'!B:B,$D$25,'1. Staff costs'!O:O,"&lt;&gt;Error")+SUMIFS('2-3. Travel Costs&amp;Costs of Stay'!Q:Q,'2-3. Travel Costs&amp;Costs of Stay'!C:C,B34,'2-3. Travel Costs&amp;Costs of Stay'!B:B,$D$25,'2-3. Travel Costs&amp;Costs of Stay'!R:R,"&lt;&gt;Error")+SUMIFS('4. Equipment Costs'!N:N,'4. Equipment Costs'!C:C,B34,'4. Equipment Costs'!B:B,$D$25,'4. Equipment Costs'!O:O,"&lt;&gt;Error")+SUMIFS('5. Subcontracting Costs'!N:N,'5. Subcontracting Costs'!C:C,B34,'5. Subcontracting Costs'!B:B,$D$25,'5. Subcontracting Costs'!O:O,"&lt;&gt;Error")</f>
        <v>21807.84</v>
      </c>
      <c r="E34" s="63">
        <f>SUMIFS('1. Staff costs'!N:N,'1. Staff costs'!C:C,B34,'1. Staff costs'!B:B,$E$25,'1. Staff costs'!O:O,"&lt;&gt;Error")+SUMIFS('2-3. Travel Costs&amp;Costs of Stay'!Q:Q,'2-3. Travel Costs&amp;Costs of Stay'!C:C,B34,'2-3. Travel Costs&amp;Costs of Stay'!B:B,$E$25,'2-3. Travel Costs&amp;Costs of Stay'!R:R,"&lt;&gt;Error")+SUMIFS('4. Equipment Costs'!N:N,'4. Equipment Costs'!C:C,B34,'4. Equipment Costs'!B:B,$E$25,'4. Equipment Costs'!O:O,"&lt;&gt;Error")+SUMIFS('5. Subcontracting Costs'!N:N,'5. Subcontracting Costs'!C:C,B34,'5. Subcontracting Costs'!B:B,$E$25,'5. Subcontracting Costs'!O:O,"&lt;&gt;Error")</f>
        <v>2380</v>
      </c>
      <c r="F34" s="63">
        <f>SUMIFS('1. Staff costs'!N:N,'1. Staff costs'!C:C,B34,'1. Staff costs'!B:B,$F$25,'1. Staff costs'!O:O,"&lt;&gt;Error")+SUMIFS('2-3. Travel Costs&amp;Costs of Stay'!Q:Q,'2-3. Travel Costs&amp;Costs of Stay'!C:C,B34,'2-3. Travel Costs&amp;Costs of Stay'!B:B,$F$25,'2-3. Travel Costs&amp;Costs of Stay'!R:R,"&lt;&gt;Error")+SUMIFS('4. Equipment Costs'!N:N,'4. Equipment Costs'!C:C,B34,'4. Equipment Costs'!B:B,$F$25,'4. Equipment Costs'!O:O,"&lt;&gt;Error")+SUMIFS('5. Subcontracting Costs'!N:N,'5. Subcontracting Costs'!C:C,B34,'5. Subcontracting Costs'!B:B,$F$25,'5. Subcontracting Costs'!O:O,"&lt;&gt;Error")</f>
        <v>1852</v>
      </c>
      <c r="G34" s="63">
        <f>SUMIFS('1. Staff costs'!N:N,'1. Staff costs'!C:C,B34,'1. Staff costs'!B:B,$G$25,'1. Staff costs'!O:O,"&lt;&gt;Error")+SUMIFS('2-3. Travel Costs&amp;Costs of Stay'!Q:Q,'2-3. Travel Costs&amp;Costs of Stay'!C:C,B34,'2-3. Travel Costs&amp;Costs of Stay'!B:B,$G$25,'2-3. Travel Costs&amp;Costs of Stay'!R:R,"&lt;&gt;Error")+SUMIFS('4. Equipment Costs'!N:N,'4. Equipment Costs'!C:C,B34,'4. Equipment Costs'!B:B,$G$25,'4. Equipment Costs'!O:O,"&lt;&gt;Error")+SUMIFS('5. Subcontracting Costs'!N:N,'5. Subcontracting Costs'!C:C,B34,'5. Subcontracting Costs'!B:B,$G$25,'5. Subcontracting Costs'!O:O,"&lt;&gt;Error")</f>
        <v>23294.47</v>
      </c>
      <c r="H34" s="298"/>
      <c r="I34" s="64">
        <f t="shared" si="1"/>
        <v>54318.31</v>
      </c>
    </row>
    <row r="35" spans="2:9" x14ac:dyDescent="0.35">
      <c r="B35" s="171" t="s">
        <v>16</v>
      </c>
      <c r="C35" s="63">
        <f>SUMIFS('1. Staff costs'!N:N,'1. Staff costs'!C:C,B35,'1. Staff costs'!B:B,$C$25,'1. Staff costs'!O:O,"&lt;&gt;Error")+SUMIFS('2-3. Travel Costs&amp;Costs of Stay'!Q:Q,'2-3. Travel Costs&amp;Costs of Stay'!C:C,B35,'2-3. Travel Costs&amp;Costs of Stay'!B:B,$C$25,'2-3. Travel Costs&amp;Costs of Stay'!R:R,"&lt;&gt;Error")+SUMIFS('4. Equipment Costs'!N:N,'4. Equipment Costs'!C:C,B35,'4. Equipment Costs'!B:B,$C$25,'4. Equipment Costs'!O:O,"&lt;&gt;Error")+SUMIFS('5. Subcontracting Costs'!N:N,'5. Subcontracting Costs'!C:C,B35,'5. Subcontracting Costs'!B:B,$C$25,'5. Subcontracting Costs'!O:O,"&lt;&gt;Error")</f>
        <v>5265.6</v>
      </c>
      <c r="D35" s="63">
        <f>SUMIFS('1. Staff costs'!N:N,'1. Staff costs'!C:C,B35,'1. Staff costs'!B:B,$D$25,'1. Staff costs'!O:O,"&lt;&gt;Error")+SUMIFS('2-3. Travel Costs&amp;Costs of Stay'!Q:Q,'2-3. Travel Costs&amp;Costs of Stay'!C:C,B35,'2-3. Travel Costs&amp;Costs of Stay'!B:B,$D$25,'2-3. Travel Costs&amp;Costs of Stay'!R:R,"&lt;&gt;Error")+SUMIFS('4. Equipment Costs'!N:N,'4. Equipment Costs'!C:C,B35,'4. Equipment Costs'!B:B,$D$25,'4. Equipment Costs'!O:O,"&lt;&gt;Error")+SUMIFS('5. Subcontracting Costs'!N:N,'5. Subcontracting Costs'!C:C,B35,'5. Subcontracting Costs'!B:B,$D$25,'5. Subcontracting Costs'!O:O,"&lt;&gt;Error")</f>
        <v>30869.82</v>
      </c>
      <c r="E35" s="63">
        <f>SUMIFS('1. Staff costs'!N:N,'1. Staff costs'!C:C,B35,'1. Staff costs'!B:B,$E$25,'1. Staff costs'!O:O,"&lt;&gt;Error")+SUMIFS('2-3. Travel Costs&amp;Costs of Stay'!Q:Q,'2-3. Travel Costs&amp;Costs of Stay'!C:C,B35,'2-3. Travel Costs&amp;Costs of Stay'!B:B,$E$25,'2-3. Travel Costs&amp;Costs of Stay'!R:R,"&lt;&gt;Error")+SUMIFS('4. Equipment Costs'!N:N,'4. Equipment Costs'!C:C,B35,'4. Equipment Costs'!B:B,$E$25,'4. Equipment Costs'!O:O,"&lt;&gt;Error")+SUMIFS('5. Subcontracting Costs'!N:N,'5. Subcontracting Costs'!C:C,B35,'5. Subcontracting Costs'!B:B,$E$25,'5. Subcontracting Costs'!O:O,"&lt;&gt;Error")</f>
        <v>7770.14</v>
      </c>
      <c r="F35" s="63">
        <f>SUMIFS('1. Staff costs'!N:N,'1. Staff costs'!C:C,B35,'1. Staff costs'!B:B,$F$25,'1. Staff costs'!O:O,"&lt;&gt;Error")+SUMIFS('2-3. Travel Costs&amp;Costs of Stay'!Q:Q,'2-3. Travel Costs&amp;Costs of Stay'!C:C,B35,'2-3. Travel Costs&amp;Costs of Stay'!B:B,$F$25,'2-3. Travel Costs&amp;Costs of Stay'!R:R,"&lt;&gt;Error")+SUMIFS('4. Equipment Costs'!N:N,'4. Equipment Costs'!C:C,B35,'4. Equipment Costs'!B:B,$F$25,'4. Equipment Costs'!O:O,"&lt;&gt;Error")+SUMIFS('5. Subcontracting Costs'!N:N,'5. Subcontracting Costs'!C:C,B35,'5. Subcontracting Costs'!B:B,$F$25,'5. Subcontracting Costs'!O:O,"&lt;&gt;Error")</f>
        <v>7576.29</v>
      </c>
      <c r="G35" s="63">
        <f>SUMIFS('1. Staff costs'!N:N,'1. Staff costs'!C:C,B35,'1. Staff costs'!B:B,$G$25,'1. Staff costs'!O:O,"&lt;&gt;Error")+SUMIFS('2-3. Travel Costs&amp;Costs of Stay'!Q:Q,'2-3. Travel Costs&amp;Costs of Stay'!C:C,B35,'2-3. Travel Costs&amp;Costs of Stay'!B:B,$G$25,'2-3. Travel Costs&amp;Costs of Stay'!R:R,"&lt;&gt;Error")+SUMIFS('4. Equipment Costs'!N:N,'4. Equipment Costs'!C:C,B35,'4. Equipment Costs'!B:B,$G$25,'4. Equipment Costs'!O:O,"&lt;&gt;Error")+SUMIFS('5. Subcontracting Costs'!N:N,'5. Subcontracting Costs'!C:C,B35,'5. Subcontracting Costs'!B:B,$G$25,'5. Subcontracting Costs'!O:O,"&lt;&gt;Error")</f>
        <v>4132</v>
      </c>
      <c r="H35" s="298"/>
      <c r="I35" s="64">
        <f t="shared" si="1"/>
        <v>55613.85</v>
      </c>
    </row>
    <row r="36" spans="2:9" x14ac:dyDescent="0.35">
      <c r="B36" s="171" t="s">
        <v>17</v>
      </c>
      <c r="C36" s="63">
        <f>SUMIFS('1. Staff costs'!N:N,'1. Staff costs'!C:C,B36,'1. Staff costs'!B:B,$C$25,'1. Staff costs'!O:O,"&lt;&gt;Error")+SUMIFS('2-3. Travel Costs&amp;Costs of Stay'!Q:Q,'2-3. Travel Costs&amp;Costs of Stay'!C:C,B36,'2-3. Travel Costs&amp;Costs of Stay'!B:B,$C$25,'2-3. Travel Costs&amp;Costs of Stay'!R:R,"&lt;&gt;Error")+SUMIFS('4. Equipment Costs'!N:N,'4. Equipment Costs'!C:C,B36,'4. Equipment Costs'!B:B,$C$25,'4. Equipment Costs'!O:O,"&lt;&gt;Error")+SUMIFS('5. Subcontracting Costs'!N:N,'5. Subcontracting Costs'!C:C,B36,'5. Subcontracting Costs'!B:B,$C$25,'5. Subcontracting Costs'!O:O,"&lt;&gt;Error")</f>
        <v>15088</v>
      </c>
      <c r="D36" s="63">
        <f>SUMIFS('1. Staff costs'!N:N,'1. Staff costs'!C:C,B36,'1. Staff costs'!B:B,$D$25,'1. Staff costs'!O:O,"&lt;&gt;Error")+SUMIFS('2-3. Travel Costs&amp;Costs of Stay'!Q:Q,'2-3. Travel Costs&amp;Costs of Stay'!C:C,B36,'2-3. Travel Costs&amp;Costs of Stay'!B:B,$D$25,'2-3. Travel Costs&amp;Costs of Stay'!R:R,"&lt;&gt;Error")+SUMIFS('4. Equipment Costs'!N:N,'4. Equipment Costs'!C:C,B36,'4. Equipment Costs'!B:B,$D$25,'4. Equipment Costs'!O:O,"&lt;&gt;Error")+SUMIFS('5. Subcontracting Costs'!N:N,'5. Subcontracting Costs'!C:C,B36,'5. Subcontracting Costs'!B:B,$D$25,'5. Subcontracting Costs'!O:O,"&lt;&gt;Error")</f>
        <v>27963</v>
      </c>
      <c r="E36" s="63">
        <f>SUMIFS('1. Staff costs'!N:N,'1. Staff costs'!C:C,B36,'1. Staff costs'!B:B,$E$25,'1. Staff costs'!O:O,"&lt;&gt;Error")+SUMIFS('2-3. Travel Costs&amp;Costs of Stay'!Q:Q,'2-3. Travel Costs&amp;Costs of Stay'!C:C,B36,'2-3. Travel Costs&amp;Costs of Stay'!B:B,$E$25,'2-3. Travel Costs&amp;Costs of Stay'!R:R,"&lt;&gt;Error")+SUMIFS('4. Equipment Costs'!N:N,'4. Equipment Costs'!C:C,B36,'4. Equipment Costs'!B:B,$E$25,'4. Equipment Costs'!O:O,"&lt;&gt;Error")+SUMIFS('5. Subcontracting Costs'!N:N,'5. Subcontracting Costs'!C:C,B36,'5. Subcontracting Costs'!B:B,$E$25,'5. Subcontracting Costs'!O:O,"&lt;&gt;Error")</f>
        <v>0</v>
      </c>
      <c r="F36" s="63">
        <f>SUMIFS('1. Staff costs'!N:N,'1. Staff costs'!C:C,B36,'1. Staff costs'!B:B,$F$25,'1. Staff costs'!O:O,"&lt;&gt;Error")+SUMIFS('2-3. Travel Costs&amp;Costs of Stay'!Q:Q,'2-3. Travel Costs&amp;Costs of Stay'!C:C,B36,'2-3. Travel Costs&amp;Costs of Stay'!B:B,$F$25,'2-3. Travel Costs&amp;Costs of Stay'!R:R,"&lt;&gt;Error")+SUMIFS('4. Equipment Costs'!N:N,'4. Equipment Costs'!C:C,B36,'4. Equipment Costs'!B:B,$F$25,'4. Equipment Costs'!O:O,"&lt;&gt;Error")+SUMIFS('5. Subcontracting Costs'!N:N,'5. Subcontracting Costs'!C:C,B36,'5. Subcontracting Costs'!B:B,$F$25,'5. Subcontracting Costs'!O:O,"&lt;&gt;Error")</f>
        <v>2169</v>
      </c>
      <c r="G36" s="63">
        <f>SUMIFS('1. Staff costs'!N:N,'1. Staff costs'!C:C,B36,'1. Staff costs'!B:B,$G$25,'1. Staff costs'!O:O,"&lt;&gt;Error")+SUMIFS('2-3. Travel Costs&amp;Costs of Stay'!Q:Q,'2-3. Travel Costs&amp;Costs of Stay'!C:C,B36,'2-3. Travel Costs&amp;Costs of Stay'!B:B,$G$25,'2-3. Travel Costs&amp;Costs of Stay'!R:R,"&lt;&gt;Error")+SUMIFS('4. Equipment Costs'!N:N,'4. Equipment Costs'!C:C,B36,'4. Equipment Costs'!B:B,$G$25,'4. Equipment Costs'!O:O,"&lt;&gt;Error")+SUMIFS('5. Subcontracting Costs'!N:N,'5. Subcontracting Costs'!C:C,B36,'5. Subcontracting Costs'!B:B,$G$25,'5. Subcontracting Costs'!O:O,"&lt;&gt;Error")</f>
        <v>3549</v>
      </c>
      <c r="H36" s="298"/>
      <c r="I36" s="64">
        <f t="shared" si="1"/>
        <v>48769</v>
      </c>
    </row>
    <row r="37" spans="2:9" x14ac:dyDescent="0.35">
      <c r="B37" s="171" t="s">
        <v>18</v>
      </c>
      <c r="C37" s="63">
        <f>SUMIFS('1. Staff costs'!N:N,'1. Staff costs'!C:C,B37,'1. Staff costs'!B:B,$C$25,'1. Staff costs'!O:O,"&lt;&gt;Error")+SUMIFS('2-3. Travel Costs&amp;Costs of Stay'!Q:Q,'2-3. Travel Costs&amp;Costs of Stay'!C:C,B37,'2-3. Travel Costs&amp;Costs of Stay'!B:B,$C$25,'2-3. Travel Costs&amp;Costs of Stay'!R:R,"&lt;&gt;Error")+SUMIFS('4. Equipment Costs'!N:N,'4. Equipment Costs'!C:C,B37,'4. Equipment Costs'!B:B,$C$25,'4. Equipment Costs'!O:O,"&lt;&gt;Error")+SUMIFS('5. Subcontracting Costs'!N:N,'5. Subcontracting Costs'!C:C,B37,'5. Subcontracting Costs'!B:B,$C$25,'5. Subcontracting Costs'!O:O,"&lt;&gt;Error")</f>
        <v>0</v>
      </c>
      <c r="D37" s="63">
        <f>SUMIFS('1. Staff costs'!N:N,'1. Staff costs'!C:C,B37,'1. Staff costs'!B:B,$D$25,'1. Staff costs'!O:O,"&lt;&gt;Error")+SUMIFS('2-3. Travel Costs&amp;Costs of Stay'!Q:Q,'2-3. Travel Costs&amp;Costs of Stay'!C:C,B37,'2-3. Travel Costs&amp;Costs of Stay'!B:B,$D$25,'2-3. Travel Costs&amp;Costs of Stay'!R:R,"&lt;&gt;Error")+SUMIFS('4. Equipment Costs'!N:N,'4. Equipment Costs'!C:C,B37,'4. Equipment Costs'!B:B,$D$25,'4. Equipment Costs'!O:O,"&lt;&gt;Error")+SUMIFS('5. Subcontracting Costs'!N:N,'5. Subcontracting Costs'!C:C,B37,'5. Subcontracting Costs'!B:B,$D$25,'5. Subcontracting Costs'!O:O,"&lt;&gt;Error")</f>
        <v>0</v>
      </c>
      <c r="E37" s="63">
        <f>SUMIFS('1. Staff costs'!N:N,'1. Staff costs'!C:C,B37,'1. Staff costs'!B:B,$E$25,'1. Staff costs'!O:O,"&lt;&gt;Error")+SUMIFS('2-3. Travel Costs&amp;Costs of Stay'!Q:Q,'2-3. Travel Costs&amp;Costs of Stay'!C:C,B37,'2-3. Travel Costs&amp;Costs of Stay'!B:B,$E$25,'2-3. Travel Costs&amp;Costs of Stay'!R:R,"&lt;&gt;Error")+SUMIFS('4. Equipment Costs'!N:N,'4. Equipment Costs'!C:C,B37,'4. Equipment Costs'!B:B,$E$25,'4. Equipment Costs'!O:O,"&lt;&gt;Error")+SUMIFS('5. Subcontracting Costs'!N:N,'5. Subcontracting Costs'!C:C,B37,'5. Subcontracting Costs'!B:B,$E$25,'5. Subcontracting Costs'!O:O,"&lt;&gt;Error")</f>
        <v>0</v>
      </c>
      <c r="F37" s="63">
        <f>SUMIFS('1. Staff costs'!N:N,'1. Staff costs'!C:C,B37,'1. Staff costs'!B:B,$F$25,'1. Staff costs'!O:O,"&lt;&gt;Error")+SUMIFS('2-3. Travel Costs&amp;Costs of Stay'!Q:Q,'2-3. Travel Costs&amp;Costs of Stay'!C:C,B37,'2-3. Travel Costs&amp;Costs of Stay'!B:B,$F$25,'2-3. Travel Costs&amp;Costs of Stay'!R:R,"&lt;&gt;Error")+SUMIFS('4. Equipment Costs'!N:N,'4. Equipment Costs'!C:C,B37,'4. Equipment Costs'!B:B,$F$25,'4. Equipment Costs'!O:O,"&lt;&gt;Error")+SUMIFS('5. Subcontracting Costs'!N:N,'5. Subcontracting Costs'!C:C,B37,'5. Subcontracting Costs'!B:B,$F$25,'5. Subcontracting Costs'!O:O,"&lt;&gt;Error")</f>
        <v>0</v>
      </c>
      <c r="G37" s="63">
        <f>SUMIFS('1. Staff costs'!N:N,'1. Staff costs'!C:C,B37,'1. Staff costs'!B:B,$G$25,'1. Staff costs'!O:O,"&lt;&gt;Error")+SUMIFS('2-3. Travel Costs&amp;Costs of Stay'!Q:Q,'2-3. Travel Costs&amp;Costs of Stay'!C:C,B37,'2-3. Travel Costs&amp;Costs of Stay'!B:B,$G$25,'2-3. Travel Costs&amp;Costs of Stay'!R:R,"&lt;&gt;Error")+SUMIFS('4. Equipment Costs'!N:N,'4. Equipment Costs'!C:C,B37,'4. Equipment Costs'!B:B,$G$25,'4. Equipment Costs'!O:O,"&lt;&gt;Error")+SUMIFS('5. Subcontracting Costs'!N:N,'5. Subcontracting Costs'!C:C,B37,'5. Subcontracting Costs'!B:B,$G$25,'5. Subcontracting Costs'!O:O,"&lt;&gt;Error")</f>
        <v>0</v>
      </c>
      <c r="H37" s="298"/>
      <c r="I37" s="64">
        <f t="shared" si="1"/>
        <v>0</v>
      </c>
    </row>
    <row r="38" spans="2:9" x14ac:dyDescent="0.35">
      <c r="B38" s="171" t="s">
        <v>149</v>
      </c>
      <c r="C38" s="63">
        <f>SUMIFS('1. Staff costs'!N:N,'1. Staff costs'!C:C,B38,'1. Staff costs'!B:B,$C$25,'1. Staff costs'!O:O,"&lt;&gt;Error")+SUMIFS('2-3. Travel Costs&amp;Costs of Stay'!Q:Q,'2-3. Travel Costs&amp;Costs of Stay'!C:C,B38,'2-3. Travel Costs&amp;Costs of Stay'!B:B,$C$25,'2-3. Travel Costs&amp;Costs of Stay'!R:R,"&lt;&gt;Error")+SUMIFS('4. Equipment Costs'!N:N,'4. Equipment Costs'!C:C,B38,'4. Equipment Costs'!B:B,$C$25,'4. Equipment Costs'!O:O,"&lt;&gt;Error")+SUMIFS('5. Subcontracting Costs'!N:N,'5. Subcontracting Costs'!C:C,B38,'5. Subcontracting Costs'!B:B,$C$25,'5. Subcontracting Costs'!O:O,"&lt;&gt;Error")</f>
        <v>0</v>
      </c>
      <c r="D38" s="63">
        <f>SUMIFS('1. Staff costs'!N:N,'1. Staff costs'!C:C,B38,'1. Staff costs'!B:B,$D$25,'1. Staff costs'!O:O,"&lt;&gt;Error")+SUMIFS('2-3. Travel Costs&amp;Costs of Stay'!Q:Q,'2-3. Travel Costs&amp;Costs of Stay'!C:C,B38,'2-3. Travel Costs&amp;Costs of Stay'!B:B,$D$25,'2-3. Travel Costs&amp;Costs of Stay'!R:R,"&lt;&gt;Error")+SUMIFS('4. Equipment Costs'!N:N,'4. Equipment Costs'!C:C,B38,'4. Equipment Costs'!B:B,$D$25,'4. Equipment Costs'!O:O,"&lt;&gt;Error")+SUMIFS('5. Subcontracting Costs'!N:N,'5. Subcontracting Costs'!C:C,B38,'5. Subcontracting Costs'!B:B,$D$25,'5. Subcontracting Costs'!O:O,"&lt;&gt;Error")</f>
        <v>0</v>
      </c>
      <c r="E38" s="63">
        <f>SUMIFS('1. Staff costs'!N:N,'1. Staff costs'!C:C,B38,'1. Staff costs'!B:B,$E$25,'1. Staff costs'!O:O,"&lt;&gt;Error")+SUMIFS('2-3. Travel Costs&amp;Costs of Stay'!Q:Q,'2-3. Travel Costs&amp;Costs of Stay'!C:C,B38,'2-3. Travel Costs&amp;Costs of Stay'!B:B,$E$25,'2-3. Travel Costs&amp;Costs of Stay'!R:R,"&lt;&gt;Error")+SUMIFS('4. Equipment Costs'!N:N,'4. Equipment Costs'!C:C,B38,'4. Equipment Costs'!B:B,$E$25,'4. Equipment Costs'!O:O,"&lt;&gt;Error")+SUMIFS('5. Subcontracting Costs'!N:N,'5. Subcontracting Costs'!C:C,B38,'5. Subcontracting Costs'!B:B,$E$25,'5. Subcontracting Costs'!O:O,"&lt;&gt;Error")</f>
        <v>0</v>
      </c>
      <c r="F38" s="63">
        <f>SUMIFS('1. Staff costs'!N:N,'1. Staff costs'!C:C,B38,'1. Staff costs'!B:B,$F$25,'1. Staff costs'!O:O,"&lt;&gt;Error")+SUMIFS('2-3. Travel Costs&amp;Costs of Stay'!Q:Q,'2-3. Travel Costs&amp;Costs of Stay'!C:C,B38,'2-3. Travel Costs&amp;Costs of Stay'!B:B,$F$25,'2-3. Travel Costs&amp;Costs of Stay'!R:R,"&lt;&gt;Error")+SUMIFS('4. Equipment Costs'!N:N,'4. Equipment Costs'!C:C,B38,'4. Equipment Costs'!B:B,$F$25,'4. Equipment Costs'!O:O,"&lt;&gt;Error")+SUMIFS('5. Subcontracting Costs'!N:N,'5. Subcontracting Costs'!C:C,B38,'5. Subcontracting Costs'!B:B,$F$25,'5. Subcontracting Costs'!O:O,"&lt;&gt;Error")</f>
        <v>0</v>
      </c>
      <c r="G38" s="63">
        <f>SUMIFS('1. Staff costs'!N:N,'1. Staff costs'!C:C,B38,'1. Staff costs'!B:B,$G$25,'1. Staff costs'!O:O,"&lt;&gt;Error")+SUMIFS('2-3. Travel Costs&amp;Costs of Stay'!Q:Q,'2-3. Travel Costs&amp;Costs of Stay'!C:C,B38,'2-3. Travel Costs&amp;Costs of Stay'!B:B,$G$25,'2-3. Travel Costs&amp;Costs of Stay'!R:R,"&lt;&gt;Error")+SUMIFS('4. Equipment Costs'!N:N,'4. Equipment Costs'!C:C,B38,'4. Equipment Costs'!B:B,$G$25,'4. Equipment Costs'!O:O,"&lt;&gt;Error")+SUMIFS('5. Subcontracting Costs'!N:N,'5. Subcontracting Costs'!C:C,B38,'5. Subcontracting Costs'!B:B,$G$25,'5. Subcontracting Costs'!O:O,"&lt;&gt;Error")</f>
        <v>0</v>
      </c>
      <c r="H38" s="298"/>
      <c r="I38" s="64">
        <f t="shared" si="1"/>
        <v>0</v>
      </c>
    </row>
    <row r="39" spans="2:9" x14ac:dyDescent="0.35">
      <c r="B39" s="171" t="s">
        <v>19</v>
      </c>
      <c r="C39" s="63">
        <f>SUMIFS('1. Staff costs'!N:N,'1. Staff costs'!C:C,B39,'1. Staff costs'!B:B,$C$25,'1. Staff costs'!O:O,"&lt;&gt;Error")+SUMIFS('2-3. Travel Costs&amp;Costs of Stay'!Q:Q,'2-3. Travel Costs&amp;Costs of Stay'!C:C,B39,'2-3. Travel Costs&amp;Costs of Stay'!B:B,$C$25,'2-3. Travel Costs&amp;Costs of Stay'!R:R,"&lt;&gt;Error")+SUMIFS('4. Equipment Costs'!N:N,'4. Equipment Costs'!C:C,B39,'4. Equipment Costs'!B:B,$C$25,'4. Equipment Costs'!O:O,"&lt;&gt;Error")+SUMIFS('5. Subcontracting Costs'!N:N,'5. Subcontracting Costs'!C:C,B39,'5. Subcontracting Costs'!B:B,$C$25,'5. Subcontracting Costs'!O:O,"&lt;&gt;Error")</f>
        <v>0</v>
      </c>
      <c r="D39" s="63">
        <f>SUMIFS('1. Staff costs'!N:N,'1. Staff costs'!C:C,B39,'1. Staff costs'!B:B,$D$25,'1. Staff costs'!O:O,"&lt;&gt;Error")+SUMIFS('2-3. Travel Costs&amp;Costs of Stay'!Q:Q,'2-3. Travel Costs&amp;Costs of Stay'!C:C,B39,'2-3. Travel Costs&amp;Costs of Stay'!B:B,$D$25,'2-3. Travel Costs&amp;Costs of Stay'!R:R,"&lt;&gt;Error")+SUMIFS('4. Equipment Costs'!N:N,'4. Equipment Costs'!C:C,B39,'4. Equipment Costs'!B:B,$D$25,'4. Equipment Costs'!O:O,"&lt;&gt;Error")+SUMIFS('5. Subcontracting Costs'!N:N,'5. Subcontracting Costs'!C:C,B39,'5. Subcontracting Costs'!B:B,$D$25,'5. Subcontracting Costs'!O:O,"&lt;&gt;Error")</f>
        <v>0</v>
      </c>
      <c r="E39" s="63">
        <f>SUMIFS('1. Staff costs'!N:N,'1. Staff costs'!C:C,B39,'1. Staff costs'!B:B,$E$25,'1. Staff costs'!O:O,"&lt;&gt;Error")+SUMIFS('2-3. Travel Costs&amp;Costs of Stay'!Q:Q,'2-3. Travel Costs&amp;Costs of Stay'!C:C,B39,'2-3. Travel Costs&amp;Costs of Stay'!B:B,$E$25,'2-3. Travel Costs&amp;Costs of Stay'!R:R,"&lt;&gt;Error")+SUMIFS('4. Equipment Costs'!N:N,'4. Equipment Costs'!C:C,B39,'4. Equipment Costs'!B:B,$E$25,'4. Equipment Costs'!O:O,"&lt;&gt;Error")+SUMIFS('5. Subcontracting Costs'!N:N,'5. Subcontracting Costs'!C:C,B39,'5. Subcontracting Costs'!B:B,$E$25,'5. Subcontracting Costs'!O:O,"&lt;&gt;Error")</f>
        <v>0</v>
      </c>
      <c r="F39" s="63">
        <f>SUMIFS('1. Staff costs'!N:N,'1. Staff costs'!C:C,B39,'1. Staff costs'!B:B,$F$25,'1. Staff costs'!O:O,"&lt;&gt;Error")+SUMIFS('2-3. Travel Costs&amp;Costs of Stay'!Q:Q,'2-3. Travel Costs&amp;Costs of Stay'!C:C,B39,'2-3. Travel Costs&amp;Costs of Stay'!B:B,$F$25,'2-3. Travel Costs&amp;Costs of Stay'!R:R,"&lt;&gt;Error")+SUMIFS('4. Equipment Costs'!N:N,'4. Equipment Costs'!C:C,B39,'4. Equipment Costs'!B:B,$F$25,'4. Equipment Costs'!O:O,"&lt;&gt;Error")+SUMIFS('5. Subcontracting Costs'!N:N,'5. Subcontracting Costs'!C:C,B39,'5. Subcontracting Costs'!B:B,$F$25,'5. Subcontracting Costs'!O:O,"&lt;&gt;Error")</f>
        <v>0</v>
      </c>
      <c r="G39" s="63">
        <f>SUMIFS('1. Staff costs'!N:N,'1. Staff costs'!C:C,B39,'1. Staff costs'!B:B,$G$25,'1. Staff costs'!O:O,"&lt;&gt;Error")+SUMIFS('2-3. Travel Costs&amp;Costs of Stay'!Q:Q,'2-3. Travel Costs&amp;Costs of Stay'!C:C,B39,'2-3. Travel Costs&amp;Costs of Stay'!B:B,$G$25,'2-3. Travel Costs&amp;Costs of Stay'!R:R,"&lt;&gt;Error")+SUMIFS('4. Equipment Costs'!N:N,'4. Equipment Costs'!C:C,B39,'4. Equipment Costs'!B:B,$G$25,'4. Equipment Costs'!O:O,"&lt;&gt;Error")+SUMIFS('5. Subcontracting Costs'!N:N,'5. Subcontracting Costs'!C:C,B39,'5. Subcontracting Costs'!B:B,$G$25,'5. Subcontracting Costs'!O:O,"&lt;&gt;Error")</f>
        <v>0</v>
      </c>
      <c r="H39" s="298"/>
      <c r="I39" s="64">
        <f t="shared" si="1"/>
        <v>0</v>
      </c>
    </row>
    <row r="40" spans="2:9" x14ac:dyDescent="0.35">
      <c r="B40" s="171" t="s">
        <v>20</v>
      </c>
      <c r="C40" s="63">
        <f>SUMIFS('1. Staff costs'!N:N,'1. Staff costs'!C:C,B40,'1. Staff costs'!B:B,$C$25,'1. Staff costs'!O:O,"&lt;&gt;Error")+SUMIFS('2-3. Travel Costs&amp;Costs of Stay'!Q:Q,'2-3. Travel Costs&amp;Costs of Stay'!C:C,B40,'2-3. Travel Costs&amp;Costs of Stay'!B:B,$C$25,'2-3. Travel Costs&amp;Costs of Stay'!R:R,"&lt;&gt;Error")+SUMIFS('4. Equipment Costs'!N:N,'4. Equipment Costs'!C:C,B40,'4. Equipment Costs'!B:B,$C$25,'4. Equipment Costs'!O:O,"&lt;&gt;Error")+SUMIFS('5. Subcontracting Costs'!N:N,'5. Subcontracting Costs'!C:C,B40,'5. Subcontracting Costs'!B:B,$C$25,'5. Subcontracting Costs'!O:O,"&lt;&gt;Error")</f>
        <v>0</v>
      </c>
      <c r="D40" s="63">
        <f>SUMIFS('1. Staff costs'!N:N,'1. Staff costs'!C:C,B40,'1. Staff costs'!B:B,$D$25,'1. Staff costs'!O:O,"&lt;&gt;Error")+SUMIFS('2-3. Travel Costs&amp;Costs of Stay'!Q:Q,'2-3. Travel Costs&amp;Costs of Stay'!C:C,B40,'2-3. Travel Costs&amp;Costs of Stay'!B:B,$D$25,'2-3. Travel Costs&amp;Costs of Stay'!R:R,"&lt;&gt;Error")+SUMIFS('4. Equipment Costs'!N:N,'4. Equipment Costs'!C:C,B40,'4. Equipment Costs'!B:B,$D$25,'4. Equipment Costs'!O:O,"&lt;&gt;Error")+SUMIFS('5. Subcontracting Costs'!N:N,'5. Subcontracting Costs'!C:C,B40,'5. Subcontracting Costs'!B:B,$D$25,'5. Subcontracting Costs'!O:O,"&lt;&gt;Error")</f>
        <v>0</v>
      </c>
      <c r="E40" s="63">
        <f>SUMIFS('1. Staff costs'!N:N,'1. Staff costs'!C:C,B40,'1. Staff costs'!B:B,$E$25,'1. Staff costs'!O:O,"&lt;&gt;Error")+SUMIFS('2-3. Travel Costs&amp;Costs of Stay'!Q:Q,'2-3. Travel Costs&amp;Costs of Stay'!C:C,B40,'2-3. Travel Costs&amp;Costs of Stay'!B:B,$E$25,'2-3. Travel Costs&amp;Costs of Stay'!R:R,"&lt;&gt;Error")+SUMIFS('4. Equipment Costs'!N:N,'4. Equipment Costs'!C:C,B40,'4. Equipment Costs'!B:B,$E$25,'4. Equipment Costs'!O:O,"&lt;&gt;Error")+SUMIFS('5. Subcontracting Costs'!N:N,'5. Subcontracting Costs'!C:C,B40,'5. Subcontracting Costs'!B:B,$E$25,'5. Subcontracting Costs'!O:O,"&lt;&gt;Error")</f>
        <v>0</v>
      </c>
      <c r="F40" s="63">
        <f>SUMIFS('1. Staff costs'!N:N,'1. Staff costs'!C:C,B40,'1. Staff costs'!B:B,$F$25,'1. Staff costs'!O:O,"&lt;&gt;Error")+SUMIFS('2-3. Travel Costs&amp;Costs of Stay'!Q:Q,'2-3. Travel Costs&amp;Costs of Stay'!C:C,B40,'2-3. Travel Costs&amp;Costs of Stay'!B:B,$F$25,'2-3. Travel Costs&amp;Costs of Stay'!R:R,"&lt;&gt;Error")+SUMIFS('4. Equipment Costs'!N:N,'4. Equipment Costs'!C:C,B40,'4. Equipment Costs'!B:B,$F$25,'4. Equipment Costs'!O:O,"&lt;&gt;Error")+SUMIFS('5. Subcontracting Costs'!N:N,'5. Subcontracting Costs'!C:C,B40,'5. Subcontracting Costs'!B:B,$F$25,'5. Subcontracting Costs'!O:O,"&lt;&gt;Error")</f>
        <v>0</v>
      </c>
      <c r="G40" s="63">
        <f>SUMIFS('1. Staff costs'!N:N,'1. Staff costs'!C:C,B40,'1. Staff costs'!B:B,$G$25,'1. Staff costs'!O:O,"&lt;&gt;Error")+SUMIFS('2-3. Travel Costs&amp;Costs of Stay'!Q:Q,'2-3. Travel Costs&amp;Costs of Stay'!C:C,B40,'2-3. Travel Costs&amp;Costs of Stay'!B:B,$G$25,'2-3. Travel Costs&amp;Costs of Stay'!R:R,"&lt;&gt;Error")+SUMIFS('4. Equipment Costs'!N:N,'4. Equipment Costs'!C:C,B40,'4. Equipment Costs'!B:B,$G$25,'4. Equipment Costs'!O:O,"&lt;&gt;Error")+SUMIFS('5. Subcontracting Costs'!N:N,'5. Subcontracting Costs'!C:C,B40,'5. Subcontracting Costs'!B:B,$G$25,'5. Subcontracting Costs'!O:O,"&lt;&gt;Error")</f>
        <v>0</v>
      </c>
      <c r="H40" s="298"/>
      <c r="I40" s="64">
        <f t="shared" si="1"/>
        <v>0</v>
      </c>
    </row>
    <row r="41" spans="2:9" x14ac:dyDescent="0.35">
      <c r="B41" s="171" t="s">
        <v>21</v>
      </c>
      <c r="C41" s="63">
        <f>SUMIFS('1. Staff costs'!N:N,'1. Staff costs'!C:C,B41,'1. Staff costs'!B:B,$C$25,'1. Staff costs'!O:O,"&lt;&gt;Error")+SUMIFS('2-3. Travel Costs&amp;Costs of Stay'!Q:Q,'2-3. Travel Costs&amp;Costs of Stay'!C:C,B41,'2-3. Travel Costs&amp;Costs of Stay'!B:B,$C$25,'2-3. Travel Costs&amp;Costs of Stay'!R:R,"&lt;&gt;Error")+SUMIFS('4. Equipment Costs'!N:N,'4. Equipment Costs'!C:C,B41,'4. Equipment Costs'!B:B,$C$25,'4. Equipment Costs'!O:O,"&lt;&gt;Error")+SUMIFS('5. Subcontracting Costs'!N:N,'5. Subcontracting Costs'!C:C,B41,'5. Subcontracting Costs'!B:B,$C$25,'5. Subcontracting Costs'!O:O,"&lt;&gt;Error")</f>
        <v>0</v>
      </c>
      <c r="D41" s="63">
        <f>SUMIFS('1. Staff costs'!N:N,'1. Staff costs'!C:C,B41,'1. Staff costs'!B:B,$D$25,'1. Staff costs'!O:O,"&lt;&gt;Error")+SUMIFS('2-3. Travel Costs&amp;Costs of Stay'!Q:Q,'2-3. Travel Costs&amp;Costs of Stay'!C:C,B41,'2-3. Travel Costs&amp;Costs of Stay'!B:B,$D$25,'2-3. Travel Costs&amp;Costs of Stay'!R:R,"&lt;&gt;Error")+SUMIFS('4. Equipment Costs'!N:N,'4. Equipment Costs'!C:C,B41,'4. Equipment Costs'!B:B,$D$25,'4. Equipment Costs'!O:O,"&lt;&gt;Error")+SUMIFS('5. Subcontracting Costs'!N:N,'5. Subcontracting Costs'!C:C,B41,'5. Subcontracting Costs'!B:B,$D$25,'5. Subcontracting Costs'!O:O,"&lt;&gt;Error")</f>
        <v>0</v>
      </c>
      <c r="E41" s="63">
        <f>SUMIFS('1. Staff costs'!N:N,'1. Staff costs'!C:C,B41,'1. Staff costs'!B:B,$E$25,'1. Staff costs'!O:O,"&lt;&gt;Error")+SUMIFS('2-3. Travel Costs&amp;Costs of Stay'!Q:Q,'2-3. Travel Costs&amp;Costs of Stay'!C:C,B41,'2-3. Travel Costs&amp;Costs of Stay'!B:B,$E$25,'2-3. Travel Costs&amp;Costs of Stay'!R:R,"&lt;&gt;Error")+SUMIFS('4. Equipment Costs'!N:N,'4. Equipment Costs'!C:C,B41,'4. Equipment Costs'!B:B,$E$25,'4. Equipment Costs'!O:O,"&lt;&gt;Error")+SUMIFS('5. Subcontracting Costs'!N:N,'5. Subcontracting Costs'!C:C,B41,'5. Subcontracting Costs'!B:B,$E$25,'5. Subcontracting Costs'!O:O,"&lt;&gt;Error")</f>
        <v>0</v>
      </c>
      <c r="F41" s="63">
        <f>SUMIFS('1. Staff costs'!N:N,'1. Staff costs'!C:C,B41,'1. Staff costs'!B:B,$F$25,'1. Staff costs'!O:O,"&lt;&gt;Error")+SUMIFS('2-3. Travel Costs&amp;Costs of Stay'!Q:Q,'2-3. Travel Costs&amp;Costs of Stay'!C:C,B41,'2-3. Travel Costs&amp;Costs of Stay'!B:B,$F$25,'2-3. Travel Costs&amp;Costs of Stay'!R:R,"&lt;&gt;Error")+SUMIFS('4. Equipment Costs'!N:N,'4. Equipment Costs'!C:C,B41,'4. Equipment Costs'!B:B,$F$25,'4. Equipment Costs'!O:O,"&lt;&gt;Error")+SUMIFS('5. Subcontracting Costs'!N:N,'5. Subcontracting Costs'!C:C,B41,'5. Subcontracting Costs'!B:B,$F$25,'5. Subcontracting Costs'!O:O,"&lt;&gt;Error")</f>
        <v>0</v>
      </c>
      <c r="G41" s="63">
        <f>SUMIFS('1. Staff costs'!N:N,'1. Staff costs'!C:C,B41,'1. Staff costs'!B:B,$G$25,'1. Staff costs'!O:O,"&lt;&gt;Error")+SUMIFS('2-3. Travel Costs&amp;Costs of Stay'!Q:Q,'2-3. Travel Costs&amp;Costs of Stay'!C:C,B41,'2-3. Travel Costs&amp;Costs of Stay'!B:B,$G$25,'2-3. Travel Costs&amp;Costs of Stay'!R:R,"&lt;&gt;Error")+SUMIFS('4. Equipment Costs'!N:N,'4. Equipment Costs'!C:C,B41,'4. Equipment Costs'!B:B,$G$25,'4. Equipment Costs'!O:O,"&lt;&gt;Error")+SUMIFS('5. Subcontracting Costs'!N:N,'5. Subcontracting Costs'!C:C,B41,'5. Subcontracting Costs'!B:B,$G$25,'5. Subcontracting Costs'!O:O,"&lt;&gt;Error")</f>
        <v>0</v>
      </c>
      <c r="H41" s="298"/>
      <c r="I41" s="64">
        <f t="shared" si="1"/>
        <v>0</v>
      </c>
    </row>
    <row r="42" spans="2:9" x14ac:dyDescent="0.35">
      <c r="B42" s="171" t="s">
        <v>22</v>
      </c>
      <c r="C42" s="63">
        <f>SUMIFS('1. Staff costs'!N:N,'1. Staff costs'!C:C,B42,'1. Staff costs'!B:B,$C$25,'1. Staff costs'!O:O,"&lt;&gt;Error")+SUMIFS('2-3. Travel Costs&amp;Costs of Stay'!Q:Q,'2-3. Travel Costs&amp;Costs of Stay'!C:C,B42,'2-3. Travel Costs&amp;Costs of Stay'!B:B,$C$25,'2-3. Travel Costs&amp;Costs of Stay'!R:R,"&lt;&gt;Error")+SUMIFS('4. Equipment Costs'!N:N,'4. Equipment Costs'!C:C,B42,'4. Equipment Costs'!B:B,$C$25,'4. Equipment Costs'!O:O,"&lt;&gt;Error")+SUMIFS('5. Subcontracting Costs'!N:N,'5. Subcontracting Costs'!C:C,B42,'5. Subcontracting Costs'!B:B,$C$25,'5. Subcontracting Costs'!O:O,"&lt;&gt;Error")</f>
        <v>0</v>
      </c>
      <c r="D42" s="63">
        <f>SUMIFS('1. Staff costs'!N:N,'1. Staff costs'!C:C,B42,'1. Staff costs'!B:B,$D$25,'1. Staff costs'!O:O,"&lt;&gt;Error")+SUMIFS('2-3. Travel Costs&amp;Costs of Stay'!Q:Q,'2-3. Travel Costs&amp;Costs of Stay'!C:C,B42,'2-3. Travel Costs&amp;Costs of Stay'!B:B,$D$25,'2-3. Travel Costs&amp;Costs of Stay'!R:R,"&lt;&gt;Error")+SUMIFS('4. Equipment Costs'!N:N,'4. Equipment Costs'!C:C,B42,'4. Equipment Costs'!B:B,$D$25,'4. Equipment Costs'!O:O,"&lt;&gt;Error")+SUMIFS('5. Subcontracting Costs'!N:N,'5. Subcontracting Costs'!C:C,B42,'5. Subcontracting Costs'!B:B,$D$25,'5. Subcontracting Costs'!O:O,"&lt;&gt;Error")</f>
        <v>0</v>
      </c>
      <c r="E42" s="63">
        <f>SUMIFS('1. Staff costs'!N:N,'1. Staff costs'!C:C,B42,'1. Staff costs'!B:B,$E$25,'1. Staff costs'!O:O,"&lt;&gt;Error")+SUMIFS('2-3. Travel Costs&amp;Costs of Stay'!Q:Q,'2-3. Travel Costs&amp;Costs of Stay'!C:C,B42,'2-3. Travel Costs&amp;Costs of Stay'!B:B,$E$25,'2-3. Travel Costs&amp;Costs of Stay'!R:R,"&lt;&gt;Error")+SUMIFS('4. Equipment Costs'!N:N,'4. Equipment Costs'!C:C,B42,'4. Equipment Costs'!B:B,$E$25,'4. Equipment Costs'!O:O,"&lt;&gt;Error")+SUMIFS('5. Subcontracting Costs'!N:N,'5. Subcontracting Costs'!C:C,B42,'5. Subcontracting Costs'!B:B,$E$25,'5. Subcontracting Costs'!O:O,"&lt;&gt;Error")</f>
        <v>0</v>
      </c>
      <c r="F42" s="63">
        <f>SUMIFS('1. Staff costs'!N:N,'1. Staff costs'!C:C,B42,'1. Staff costs'!B:B,$F$25,'1. Staff costs'!O:O,"&lt;&gt;Error")+SUMIFS('2-3. Travel Costs&amp;Costs of Stay'!Q:Q,'2-3. Travel Costs&amp;Costs of Stay'!C:C,B42,'2-3. Travel Costs&amp;Costs of Stay'!B:B,$F$25,'2-3. Travel Costs&amp;Costs of Stay'!R:R,"&lt;&gt;Error")+SUMIFS('4. Equipment Costs'!N:N,'4. Equipment Costs'!C:C,B42,'4. Equipment Costs'!B:B,$F$25,'4. Equipment Costs'!O:O,"&lt;&gt;Error")+SUMIFS('5. Subcontracting Costs'!N:N,'5. Subcontracting Costs'!C:C,B42,'5. Subcontracting Costs'!B:B,$F$25,'5. Subcontracting Costs'!O:O,"&lt;&gt;Error")</f>
        <v>0</v>
      </c>
      <c r="G42" s="63">
        <f>SUMIFS('1. Staff costs'!N:N,'1. Staff costs'!C:C,B42,'1. Staff costs'!B:B,$G$25,'1. Staff costs'!O:O,"&lt;&gt;Error")+SUMIFS('2-3. Travel Costs&amp;Costs of Stay'!Q:Q,'2-3. Travel Costs&amp;Costs of Stay'!C:C,B42,'2-3. Travel Costs&amp;Costs of Stay'!B:B,$G$25,'2-3. Travel Costs&amp;Costs of Stay'!R:R,"&lt;&gt;Error")+SUMIFS('4. Equipment Costs'!N:N,'4. Equipment Costs'!C:C,B42,'4. Equipment Costs'!B:B,$G$25,'4. Equipment Costs'!O:O,"&lt;&gt;Error")+SUMIFS('5. Subcontracting Costs'!N:N,'5. Subcontracting Costs'!C:C,B42,'5. Subcontracting Costs'!B:B,$G$25,'5. Subcontracting Costs'!O:O,"&lt;&gt;Error")</f>
        <v>0</v>
      </c>
      <c r="H42" s="298"/>
      <c r="I42" s="64">
        <f t="shared" si="1"/>
        <v>0</v>
      </c>
    </row>
    <row r="43" spans="2:9" x14ac:dyDescent="0.35">
      <c r="B43" s="171" t="s">
        <v>23</v>
      </c>
      <c r="C43" s="63">
        <f>SUMIFS('1. Staff costs'!N:N,'1. Staff costs'!C:C,B43,'1. Staff costs'!B:B,$C$25,'1. Staff costs'!O:O,"&lt;&gt;Error")+SUMIFS('2-3. Travel Costs&amp;Costs of Stay'!Q:Q,'2-3. Travel Costs&amp;Costs of Stay'!C:C,B43,'2-3. Travel Costs&amp;Costs of Stay'!B:B,$C$25,'2-3. Travel Costs&amp;Costs of Stay'!R:R,"&lt;&gt;Error")+SUMIFS('4. Equipment Costs'!N:N,'4. Equipment Costs'!C:C,B43,'4. Equipment Costs'!B:B,$C$25,'4. Equipment Costs'!O:O,"&lt;&gt;Error")+SUMIFS('5. Subcontracting Costs'!N:N,'5. Subcontracting Costs'!C:C,B43,'5. Subcontracting Costs'!B:B,$C$25,'5. Subcontracting Costs'!O:O,"&lt;&gt;Error")</f>
        <v>0</v>
      </c>
      <c r="D43" s="63">
        <f>SUMIFS('1. Staff costs'!N:N,'1. Staff costs'!C:C,B43,'1. Staff costs'!B:B,$D$25,'1. Staff costs'!O:O,"&lt;&gt;Error")+SUMIFS('2-3. Travel Costs&amp;Costs of Stay'!Q:Q,'2-3. Travel Costs&amp;Costs of Stay'!C:C,B43,'2-3. Travel Costs&amp;Costs of Stay'!B:B,$D$25,'2-3. Travel Costs&amp;Costs of Stay'!R:R,"&lt;&gt;Error")+SUMIFS('4. Equipment Costs'!N:N,'4. Equipment Costs'!C:C,B43,'4. Equipment Costs'!B:B,$D$25,'4. Equipment Costs'!O:O,"&lt;&gt;Error")+SUMIFS('5. Subcontracting Costs'!N:N,'5. Subcontracting Costs'!C:C,B43,'5. Subcontracting Costs'!B:B,$D$25,'5. Subcontracting Costs'!O:O,"&lt;&gt;Error")</f>
        <v>0</v>
      </c>
      <c r="E43" s="63">
        <f>SUMIFS('1. Staff costs'!N:N,'1. Staff costs'!C:C,B43,'1. Staff costs'!B:B,$E$25,'1. Staff costs'!O:O,"&lt;&gt;Error")+SUMIFS('2-3. Travel Costs&amp;Costs of Stay'!Q:Q,'2-3. Travel Costs&amp;Costs of Stay'!C:C,B43,'2-3. Travel Costs&amp;Costs of Stay'!B:B,$E$25,'2-3. Travel Costs&amp;Costs of Stay'!R:R,"&lt;&gt;Error")+SUMIFS('4. Equipment Costs'!N:N,'4. Equipment Costs'!C:C,B43,'4. Equipment Costs'!B:B,$E$25,'4. Equipment Costs'!O:O,"&lt;&gt;Error")+SUMIFS('5. Subcontracting Costs'!N:N,'5. Subcontracting Costs'!C:C,B43,'5. Subcontracting Costs'!B:B,$E$25,'5. Subcontracting Costs'!O:O,"&lt;&gt;Error")</f>
        <v>0</v>
      </c>
      <c r="F43" s="63">
        <f>SUMIFS('1. Staff costs'!N:N,'1. Staff costs'!C:C,B43,'1. Staff costs'!B:B,$F$25,'1. Staff costs'!O:O,"&lt;&gt;Error")+SUMIFS('2-3. Travel Costs&amp;Costs of Stay'!Q:Q,'2-3. Travel Costs&amp;Costs of Stay'!C:C,B43,'2-3. Travel Costs&amp;Costs of Stay'!B:B,$F$25,'2-3. Travel Costs&amp;Costs of Stay'!R:R,"&lt;&gt;Error")+SUMIFS('4. Equipment Costs'!N:N,'4. Equipment Costs'!C:C,B43,'4. Equipment Costs'!B:B,$F$25,'4. Equipment Costs'!O:O,"&lt;&gt;Error")+SUMIFS('5. Subcontracting Costs'!N:N,'5. Subcontracting Costs'!C:C,B43,'5. Subcontracting Costs'!B:B,$F$25,'5. Subcontracting Costs'!O:O,"&lt;&gt;Error")</f>
        <v>0</v>
      </c>
      <c r="G43" s="63">
        <f>SUMIFS('1. Staff costs'!N:N,'1. Staff costs'!C:C,B43,'1. Staff costs'!B:B,$G$25,'1. Staff costs'!O:O,"&lt;&gt;Error")+SUMIFS('2-3. Travel Costs&amp;Costs of Stay'!Q:Q,'2-3. Travel Costs&amp;Costs of Stay'!C:C,B43,'2-3. Travel Costs&amp;Costs of Stay'!B:B,$G$25,'2-3. Travel Costs&amp;Costs of Stay'!R:R,"&lt;&gt;Error")+SUMIFS('4. Equipment Costs'!N:N,'4. Equipment Costs'!C:C,B43,'4. Equipment Costs'!B:B,$G$25,'4. Equipment Costs'!O:O,"&lt;&gt;Error")+SUMIFS('5. Subcontracting Costs'!N:N,'5. Subcontracting Costs'!C:C,B43,'5. Subcontracting Costs'!B:B,$G$25,'5. Subcontracting Costs'!O:O,"&lt;&gt;Error")</f>
        <v>0</v>
      </c>
      <c r="H43" s="298"/>
      <c r="I43" s="64">
        <f t="shared" si="1"/>
        <v>0</v>
      </c>
    </row>
    <row r="44" spans="2:9" x14ac:dyDescent="0.35">
      <c r="B44" s="171" t="s">
        <v>24</v>
      </c>
      <c r="C44" s="63">
        <f>SUMIFS('1. Staff costs'!N:N,'1. Staff costs'!C:C,B44,'1. Staff costs'!B:B,$C$25,'1. Staff costs'!O:O,"&lt;&gt;Error")+SUMIFS('2-3. Travel Costs&amp;Costs of Stay'!Q:Q,'2-3. Travel Costs&amp;Costs of Stay'!C:C,B44,'2-3. Travel Costs&amp;Costs of Stay'!B:B,$C$25,'2-3. Travel Costs&amp;Costs of Stay'!R:R,"&lt;&gt;Error")+SUMIFS('4. Equipment Costs'!N:N,'4. Equipment Costs'!C:C,B44,'4. Equipment Costs'!B:B,$C$25,'4. Equipment Costs'!O:O,"&lt;&gt;Error")+SUMIFS('5. Subcontracting Costs'!N:N,'5. Subcontracting Costs'!C:C,B44,'5. Subcontracting Costs'!B:B,$C$25,'5. Subcontracting Costs'!O:O,"&lt;&gt;Error")</f>
        <v>0</v>
      </c>
      <c r="D44" s="63">
        <f>SUMIFS('1. Staff costs'!N:N,'1. Staff costs'!C:C,B44,'1. Staff costs'!B:B,$D$25,'1. Staff costs'!O:O,"&lt;&gt;Error")+SUMIFS('2-3. Travel Costs&amp;Costs of Stay'!Q:Q,'2-3. Travel Costs&amp;Costs of Stay'!C:C,B44,'2-3. Travel Costs&amp;Costs of Stay'!B:B,$D$25,'2-3. Travel Costs&amp;Costs of Stay'!R:R,"&lt;&gt;Error")+SUMIFS('4. Equipment Costs'!N:N,'4. Equipment Costs'!C:C,B44,'4. Equipment Costs'!B:B,$D$25,'4. Equipment Costs'!O:O,"&lt;&gt;Error")+SUMIFS('5. Subcontracting Costs'!N:N,'5. Subcontracting Costs'!C:C,B44,'5. Subcontracting Costs'!B:B,$D$25,'5. Subcontracting Costs'!O:O,"&lt;&gt;Error")</f>
        <v>0</v>
      </c>
      <c r="E44" s="63">
        <f>SUMIFS('1. Staff costs'!N:N,'1. Staff costs'!C:C,B44,'1. Staff costs'!B:B,$E$25,'1. Staff costs'!O:O,"&lt;&gt;Error")+SUMIFS('2-3. Travel Costs&amp;Costs of Stay'!Q:Q,'2-3. Travel Costs&amp;Costs of Stay'!C:C,B44,'2-3. Travel Costs&amp;Costs of Stay'!B:B,$E$25,'2-3. Travel Costs&amp;Costs of Stay'!R:R,"&lt;&gt;Error")+SUMIFS('4. Equipment Costs'!N:N,'4. Equipment Costs'!C:C,B44,'4. Equipment Costs'!B:B,$E$25,'4. Equipment Costs'!O:O,"&lt;&gt;Error")+SUMIFS('5. Subcontracting Costs'!N:N,'5. Subcontracting Costs'!C:C,B44,'5. Subcontracting Costs'!B:B,$E$25,'5. Subcontracting Costs'!O:O,"&lt;&gt;Error")</f>
        <v>0</v>
      </c>
      <c r="F44" s="63">
        <f>SUMIFS('1. Staff costs'!N:N,'1. Staff costs'!C:C,B44,'1. Staff costs'!B:B,$F$25,'1. Staff costs'!O:O,"&lt;&gt;Error")+SUMIFS('2-3. Travel Costs&amp;Costs of Stay'!Q:Q,'2-3. Travel Costs&amp;Costs of Stay'!C:C,B44,'2-3. Travel Costs&amp;Costs of Stay'!B:B,$F$25,'2-3. Travel Costs&amp;Costs of Stay'!R:R,"&lt;&gt;Error")+SUMIFS('4. Equipment Costs'!N:N,'4. Equipment Costs'!C:C,B44,'4. Equipment Costs'!B:B,$F$25,'4. Equipment Costs'!O:O,"&lt;&gt;Error")+SUMIFS('5. Subcontracting Costs'!N:N,'5. Subcontracting Costs'!C:C,B44,'5. Subcontracting Costs'!B:B,$F$25,'5. Subcontracting Costs'!O:O,"&lt;&gt;Error")</f>
        <v>0</v>
      </c>
      <c r="G44" s="63">
        <f>SUMIFS('1. Staff costs'!N:N,'1. Staff costs'!C:C,B44,'1. Staff costs'!B:B,$G$25,'1. Staff costs'!O:O,"&lt;&gt;Error")+SUMIFS('2-3. Travel Costs&amp;Costs of Stay'!Q:Q,'2-3. Travel Costs&amp;Costs of Stay'!C:C,B44,'2-3. Travel Costs&amp;Costs of Stay'!B:B,$G$25,'2-3. Travel Costs&amp;Costs of Stay'!R:R,"&lt;&gt;Error")+SUMIFS('4. Equipment Costs'!N:N,'4. Equipment Costs'!C:C,B44,'4. Equipment Costs'!B:B,$G$25,'4. Equipment Costs'!O:O,"&lt;&gt;Error")+SUMIFS('5. Subcontracting Costs'!N:N,'5. Subcontracting Costs'!C:C,B44,'5. Subcontracting Costs'!B:B,$G$25,'5. Subcontracting Costs'!O:O,"&lt;&gt;Error")</f>
        <v>0</v>
      </c>
      <c r="H44" s="298"/>
      <c r="I44" s="64">
        <f t="shared" si="1"/>
        <v>0</v>
      </c>
    </row>
    <row r="45" spans="2:9" x14ac:dyDescent="0.35">
      <c r="B45" s="171" t="s">
        <v>25</v>
      </c>
      <c r="C45" s="63">
        <f>SUMIFS('1. Staff costs'!N:N,'1. Staff costs'!C:C,B45,'1. Staff costs'!B:B,$C$25,'1. Staff costs'!O:O,"&lt;&gt;Error")+SUMIFS('2-3. Travel Costs&amp;Costs of Stay'!Q:Q,'2-3. Travel Costs&amp;Costs of Stay'!C:C,B45,'2-3. Travel Costs&amp;Costs of Stay'!B:B,$C$25,'2-3. Travel Costs&amp;Costs of Stay'!R:R,"&lt;&gt;Error")+SUMIFS('4. Equipment Costs'!N:N,'4. Equipment Costs'!C:C,B45,'4. Equipment Costs'!B:B,$C$25,'4. Equipment Costs'!O:O,"&lt;&gt;Error")+SUMIFS('5. Subcontracting Costs'!N:N,'5. Subcontracting Costs'!C:C,B45,'5. Subcontracting Costs'!B:B,$C$25,'5. Subcontracting Costs'!O:O,"&lt;&gt;Error")</f>
        <v>0</v>
      </c>
      <c r="D45" s="63">
        <f>SUMIFS('1. Staff costs'!N:N,'1. Staff costs'!C:C,B45,'1. Staff costs'!B:B,$D$25,'1. Staff costs'!O:O,"&lt;&gt;Error")+SUMIFS('2-3. Travel Costs&amp;Costs of Stay'!Q:Q,'2-3. Travel Costs&amp;Costs of Stay'!C:C,B45,'2-3. Travel Costs&amp;Costs of Stay'!B:B,$D$25,'2-3. Travel Costs&amp;Costs of Stay'!R:R,"&lt;&gt;Error")+SUMIFS('4. Equipment Costs'!N:N,'4. Equipment Costs'!C:C,B45,'4. Equipment Costs'!B:B,$D$25,'4. Equipment Costs'!O:O,"&lt;&gt;Error")+SUMIFS('5. Subcontracting Costs'!N:N,'5. Subcontracting Costs'!C:C,B45,'5. Subcontracting Costs'!B:B,$D$25,'5. Subcontracting Costs'!O:O,"&lt;&gt;Error")</f>
        <v>0</v>
      </c>
      <c r="E45" s="63">
        <f>SUMIFS('1. Staff costs'!N:N,'1. Staff costs'!C:C,B45,'1. Staff costs'!B:B,$E$25,'1. Staff costs'!O:O,"&lt;&gt;Error")+SUMIFS('2-3. Travel Costs&amp;Costs of Stay'!Q:Q,'2-3. Travel Costs&amp;Costs of Stay'!C:C,B45,'2-3. Travel Costs&amp;Costs of Stay'!B:B,$E$25,'2-3. Travel Costs&amp;Costs of Stay'!R:R,"&lt;&gt;Error")+SUMIFS('4. Equipment Costs'!N:N,'4. Equipment Costs'!C:C,B45,'4. Equipment Costs'!B:B,$E$25,'4. Equipment Costs'!O:O,"&lt;&gt;Error")+SUMIFS('5. Subcontracting Costs'!N:N,'5. Subcontracting Costs'!C:C,B45,'5. Subcontracting Costs'!B:B,$E$25,'5. Subcontracting Costs'!O:O,"&lt;&gt;Error")</f>
        <v>0</v>
      </c>
      <c r="F45" s="63">
        <f>SUMIFS('1. Staff costs'!N:N,'1. Staff costs'!C:C,B45,'1. Staff costs'!B:B,$F$25,'1. Staff costs'!O:O,"&lt;&gt;Error")+SUMIFS('2-3. Travel Costs&amp;Costs of Stay'!Q:Q,'2-3. Travel Costs&amp;Costs of Stay'!C:C,B45,'2-3. Travel Costs&amp;Costs of Stay'!B:B,$F$25,'2-3. Travel Costs&amp;Costs of Stay'!R:R,"&lt;&gt;Error")+SUMIFS('4. Equipment Costs'!N:N,'4. Equipment Costs'!C:C,B45,'4. Equipment Costs'!B:B,$F$25,'4. Equipment Costs'!O:O,"&lt;&gt;Error")+SUMIFS('5. Subcontracting Costs'!N:N,'5. Subcontracting Costs'!C:C,B45,'5. Subcontracting Costs'!B:B,$F$25,'5. Subcontracting Costs'!O:O,"&lt;&gt;Error")</f>
        <v>0</v>
      </c>
      <c r="G45" s="63">
        <f>SUMIFS('1. Staff costs'!N:N,'1. Staff costs'!C:C,B45,'1. Staff costs'!B:B,$G$25,'1. Staff costs'!O:O,"&lt;&gt;Error")+SUMIFS('2-3. Travel Costs&amp;Costs of Stay'!Q:Q,'2-3. Travel Costs&amp;Costs of Stay'!C:C,B45,'2-3. Travel Costs&amp;Costs of Stay'!B:B,$G$25,'2-3. Travel Costs&amp;Costs of Stay'!R:R,"&lt;&gt;Error")+SUMIFS('4. Equipment Costs'!N:N,'4. Equipment Costs'!C:C,B45,'4. Equipment Costs'!B:B,$G$25,'4. Equipment Costs'!O:O,"&lt;&gt;Error")+SUMIFS('5. Subcontracting Costs'!N:N,'5. Subcontracting Costs'!C:C,B45,'5. Subcontracting Costs'!B:B,$G$25,'5. Subcontracting Costs'!O:O,"&lt;&gt;Error")</f>
        <v>0</v>
      </c>
      <c r="H45" s="298"/>
      <c r="I45" s="64">
        <f t="shared" si="1"/>
        <v>0</v>
      </c>
    </row>
    <row r="46" spans="2:9" x14ac:dyDescent="0.35">
      <c r="B46" s="171" t="s">
        <v>109</v>
      </c>
      <c r="C46" s="63">
        <f>SUMIFS('1. Staff costs'!N:N,'1. Staff costs'!C:C,B46,'1. Staff costs'!B:B,$C$25,'1. Staff costs'!O:O,"&lt;&gt;Error")+SUMIFS('2-3. Travel Costs&amp;Costs of Stay'!Q:Q,'2-3. Travel Costs&amp;Costs of Stay'!C:C,B46,'2-3. Travel Costs&amp;Costs of Stay'!B:B,$C$25,'2-3. Travel Costs&amp;Costs of Stay'!R:R,"&lt;&gt;Error")+SUMIFS('4. Equipment Costs'!N:N,'4. Equipment Costs'!C:C,B46,'4. Equipment Costs'!B:B,$C$25,'4. Equipment Costs'!O:O,"&lt;&gt;Error")+SUMIFS('5. Subcontracting Costs'!N:N,'5. Subcontracting Costs'!C:C,B46,'5. Subcontracting Costs'!B:B,$C$25,'5. Subcontracting Costs'!O:O,"&lt;&gt;Error")</f>
        <v>0</v>
      </c>
      <c r="D46" s="63">
        <f>SUMIFS('1. Staff costs'!N:N,'1. Staff costs'!C:C,B46,'1. Staff costs'!B:B,$D$25,'1. Staff costs'!O:O,"&lt;&gt;Error")+SUMIFS('2-3. Travel Costs&amp;Costs of Stay'!Q:Q,'2-3. Travel Costs&amp;Costs of Stay'!C:C,B46,'2-3. Travel Costs&amp;Costs of Stay'!B:B,$D$25,'2-3. Travel Costs&amp;Costs of Stay'!R:R,"&lt;&gt;Error")+SUMIFS('4. Equipment Costs'!N:N,'4. Equipment Costs'!C:C,B46,'4. Equipment Costs'!B:B,$D$25,'4. Equipment Costs'!O:O,"&lt;&gt;Error")+SUMIFS('5. Subcontracting Costs'!N:N,'5. Subcontracting Costs'!C:C,B46,'5. Subcontracting Costs'!B:B,$D$25,'5. Subcontracting Costs'!O:O,"&lt;&gt;Error")</f>
        <v>0</v>
      </c>
      <c r="E46" s="63">
        <f>SUMIFS('1. Staff costs'!N:N,'1. Staff costs'!C:C,B46,'1. Staff costs'!B:B,$E$25,'1. Staff costs'!O:O,"&lt;&gt;Error")+SUMIFS('2-3. Travel Costs&amp;Costs of Stay'!Q:Q,'2-3. Travel Costs&amp;Costs of Stay'!C:C,B46,'2-3. Travel Costs&amp;Costs of Stay'!B:B,$E$25,'2-3. Travel Costs&amp;Costs of Stay'!R:R,"&lt;&gt;Error")+SUMIFS('4. Equipment Costs'!N:N,'4. Equipment Costs'!C:C,B46,'4. Equipment Costs'!B:B,$E$25,'4. Equipment Costs'!O:O,"&lt;&gt;Error")+SUMIFS('5. Subcontracting Costs'!N:N,'5. Subcontracting Costs'!C:C,B46,'5. Subcontracting Costs'!B:B,$E$25,'5. Subcontracting Costs'!O:O,"&lt;&gt;Error")</f>
        <v>0</v>
      </c>
      <c r="F46" s="63">
        <f>SUMIFS('1. Staff costs'!N:N,'1. Staff costs'!C:C,B46,'1. Staff costs'!B:B,$F$25,'1. Staff costs'!O:O,"&lt;&gt;Error")+SUMIFS('2-3. Travel Costs&amp;Costs of Stay'!Q:Q,'2-3. Travel Costs&amp;Costs of Stay'!C:C,B46,'2-3. Travel Costs&amp;Costs of Stay'!B:B,$F$25,'2-3. Travel Costs&amp;Costs of Stay'!R:R,"&lt;&gt;Error")+SUMIFS('4. Equipment Costs'!N:N,'4. Equipment Costs'!C:C,B46,'4. Equipment Costs'!B:B,$F$25,'4. Equipment Costs'!O:O,"&lt;&gt;Error")+SUMIFS('5. Subcontracting Costs'!N:N,'5. Subcontracting Costs'!C:C,B46,'5. Subcontracting Costs'!B:B,$F$25,'5. Subcontracting Costs'!O:O,"&lt;&gt;Error")</f>
        <v>0</v>
      </c>
      <c r="G46" s="63">
        <f>SUMIFS('1. Staff costs'!N:N,'1. Staff costs'!C:C,B46,'1. Staff costs'!B:B,$G$25,'1. Staff costs'!O:O,"&lt;&gt;Error")+SUMIFS('2-3. Travel Costs&amp;Costs of Stay'!Q:Q,'2-3. Travel Costs&amp;Costs of Stay'!C:C,B46,'2-3. Travel Costs&amp;Costs of Stay'!B:B,$G$25,'2-3. Travel Costs&amp;Costs of Stay'!R:R,"&lt;&gt;Error")+SUMIFS('4. Equipment Costs'!N:N,'4. Equipment Costs'!C:C,B46,'4. Equipment Costs'!B:B,$G$25,'4. Equipment Costs'!O:O,"&lt;&gt;Error")+SUMIFS('5. Subcontracting Costs'!N:N,'5. Subcontracting Costs'!C:C,B46,'5. Subcontracting Costs'!B:B,$G$25,'5. Subcontracting Costs'!O:O,"&lt;&gt;Error")</f>
        <v>0</v>
      </c>
      <c r="H46" s="298"/>
      <c r="I46" s="64">
        <f t="shared" si="1"/>
        <v>0</v>
      </c>
    </row>
    <row r="47" spans="2:9" x14ac:dyDescent="0.35">
      <c r="B47" s="171" t="s">
        <v>110</v>
      </c>
      <c r="C47" s="63">
        <f>SUMIFS('1. Staff costs'!N:N,'1. Staff costs'!C:C,B47,'1. Staff costs'!B:B,$C$25,'1. Staff costs'!O:O,"&lt;&gt;Error")+SUMIFS('2-3. Travel Costs&amp;Costs of Stay'!Q:Q,'2-3. Travel Costs&amp;Costs of Stay'!C:C,B47,'2-3. Travel Costs&amp;Costs of Stay'!B:B,$C$25,'2-3. Travel Costs&amp;Costs of Stay'!R:R,"&lt;&gt;Error")+SUMIFS('4. Equipment Costs'!N:N,'4. Equipment Costs'!C:C,B47,'4. Equipment Costs'!B:B,$C$25,'4. Equipment Costs'!O:O,"&lt;&gt;Error")+SUMIFS('5. Subcontracting Costs'!N:N,'5. Subcontracting Costs'!C:C,B47,'5. Subcontracting Costs'!B:B,$C$25,'5. Subcontracting Costs'!O:O,"&lt;&gt;Error")</f>
        <v>0</v>
      </c>
      <c r="D47" s="63">
        <f>SUMIFS('1. Staff costs'!N:N,'1. Staff costs'!C:C,B47,'1. Staff costs'!B:B,$D$25,'1. Staff costs'!O:O,"&lt;&gt;Error")+SUMIFS('2-3. Travel Costs&amp;Costs of Stay'!Q:Q,'2-3. Travel Costs&amp;Costs of Stay'!C:C,B47,'2-3. Travel Costs&amp;Costs of Stay'!B:B,$D$25,'2-3. Travel Costs&amp;Costs of Stay'!R:R,"&lt;&gt;Error")+SUMIFS('4. Equipment Costs'!N:N,'4. Equipment Costs'!C:C,B47,'4. Equipment Costs'!B:B,$D$25,'4. Equipment Costs'!O:O,"&lt;&gt;Error")+SUMIFS('5. Subcontracting Costs'!N:N,'5. Subcontracting Costs'!C:C,B47,'5. Subcontracting Costs'!B:B,$D$25,'5. Subcontracting Costs'!O:O,"&lt;&gt;Error")</f>
        <v>0</v>
      </c>
      <c r="E47" s="63">
        <f>SUMIFS('1. Staff costs'!N:N,'1. Staff costs'!C:C,B47,'1. Staff costs'!B:B,$E$25,'1. Staff costs'!O:O,"&lt;&gt;Error")+SUMIFS('2-3. Travel Costs&amp;Costs of Stay'!Q:Q,'2-3. Travel Costs&amp;Costs of Stay'!C:C,B47,'2-3. Travel Costs&amp;Costs of Stay'!B:B,$E$25,'2-3. Travel Costs&amp;Costs of Stay'!R:R,"&lt;&gt;Error")+SUMIFS('4. Equipment Costs'!N:N,'4. Equipment Costs'!C:C,B47,'4. Equipment Costs'!B:B,$E$25,'4. Equipment Costs'!O:O,"&lt;&gt;Error")+SUMIFS('5. Subcontracting Costs'!N:N,'5. Subcontracting Costs'!C:C,B47,'5. Subcontracting Costs'!B:B,$E$25,'5. Subcontracting Costs'!O:O,"&lt;&gt;Error")</f>
        <v>0</v>
      </c>
      <c r="F47" s="63">
        <f>SUMIFS('1. Staff costs'!N:N,'1. Staff costs'!C:C,B47,'1. Staff costs'!B:B,$F$25,'1. Staff costs'!O:O,"&lt;&gt;Error")+SUMIFS('2-3. Travel Costs&amp;Costs of Stay'!Q:Q,'2-3. Travel Costs&amp;Costs of Stay'!C:C,B47,'2-3. Travel Costs&amp;Costs of Stay'!B:B,$F$25,'2-3. Travel Costs&amp;Costs of Stay'!R:R,"&lt;&gt;Error")+SUMIFS('4. Equipment Costs'!N:N,'4. Equipment Costs'!C:C,B47,'4. Equipment Costs'!B:B,$F$25,'4. Equipment Costs'!O:O,"&lt;&gt;Error")+SUMIFS('5. Subcontracting Costs'!N:N,'5. Subcontracting Costs'!C:C,B47,'5. Subcontracting Costs'!B:B,$F$25,'5. Subcontracting Costs'!O:O,"&lt;&gt;Error")</f>
        <v>0</v>
      </c>
      <c r="G47" s="63">
        <f>SUMIFS('1. Staff costs'!N:N,'1. Staff costs'!C:C,B47,'1. Staff costs'!B:B,$G$25,'1. Staff costs'!O:O,"&lt;&gt;Error")+SUMIFS('2-3. Travel Costs&amp;Costs of Stay'!Q:Q,'2-3. Travel Costs&amp;Costs of Stay'!C:C,B47,'2-3. Travel Costs&amp;Costs of Stay'!B:B,$G$25,'2-3. Travel Costs&amp;Costs of Stay'!R:R,"&lt;&gt;Error")+SUMIFS('4. Equipment Costs'!N:N,'4. Equipment Costs'!C:C,B47,'4. Equipment Costs'!B:B,$G$25,'4. Equipment Costs'!O:O,"&lt;&gt;Error")+SUMIFS('5. Subcontracting Costs'!N:N,'5. Subcontracting Costs'!C:C,B47,'5. Subcontracting Costs'!B:B,$G$25,'5. Subcontracting Costs'!O:O,"&lt;&gt;Error")</f>
        <v>0</v>
      </c>
      <c r="H47" s="298"/>
      <c r="I47" s="64">
        <f t="shared" si="1"/>
        <v>0</v>
      </c>
    </row>
    <row r="48" spans="2:9" x14ac:dyDescent="0.35">
      <c r="B48" s="171" t="s">
        <v>111</v>
      </c>
      <c r="C48" s="63">
        <f>SUMIFS('1. Staff costs'!N:N,'1. Staff costs'!C:C,B48,'1. Staff costs'!B:B,$C$25,'1. Staff costs'!O:O,"&lt;&gt;Error")+SUMIFS('2-3. Travel Costs&amp;Costs of Stay'!Q:Q,'2-3. Travel Costs&amp;Costs of Stay'!C:C,B48,'2-3. Travel Costs&amp;Costs of Stay'!B:B,$C$25,'2-3. Travel Costs&amp;Costs of Stay'!R:R,"&lt;&gt;Error")+SUMIFS('4. Equipment Costs'!N:N,'4. Equipment Costs'!C:C,B48,'4. Equipment Costs'!B:B,$C$25,'4. Equipment Costs'!O:O,"&lt;&gt;Error")+SUMIFS('5. Subcontracting Costs'!N:N,'5. Subcontracting Costs'!C:C,B48,'5. Subcontracting Costs'!B:B,$C$25,'5. Subcontracting Costs'!O:O,"&lt;&gt;Error")</f>
        <v>0</v>
      </c>
      <c r="D48" s="63">
        <f>SUMIFS('1. Staff costs'!N:N,'1. Staff costs'!C:C,B48,'1. Staff costs'!B:B,$D$25,'1. Staff costs'!O:O,"&lt;&gt;Error")+SUMIFS('2-3. Travel Costs&amp;Costs of Stay'!Q:Q,'2-3. Travel Costs&amp;Costs of Stay'!C:C,B48,'2-3. Travel Costs&amp;Costs of Stay'!B:B,$D$25,'2-3. Travel Costs&amp;Costs of Stay'!R:R,"&lt;&gt;Error")+SUMIFS('4. Equipment Costs'!N:N,'4. Equipment Costs'!C:C,B48,'4. Equipment Costs'!B:B,$D$25,'4. Equipment Costs'!O:O,"&lt;&gt;Error")+SUMIFS('5. Subcontracting Costs'!N:N,'5. Subcontracting Costs'!C:C,B48,'5. Subcontracting Costs'!B:B,$D$25,'5. Subcontracting Costs'!O:O,"&lt;&gt;Error")</f>
        <v>0</v>
      </c>
      <c r="E48" s="63">
        <f>SUMIFS('1. Staff costs'!N:N,'1. Staff costs'!C:C,B48,'1. Staff costs'!B:B,$E$25,'1. Staff costs'!O:O,"&lt;&gt;Error")+SUMIFS('2-3. Travel Costs&amp;Costs of Stay'!Q:Q,'2-3. Travel Costs&amp;Costs of Stay'!C:C,B48,'2-3. Travel Costs&amp;Costs of Stay'!B:B,$E$25,'2-3. Travel Costs&amp;Costs of Stay'!R:R,"&lt;&gt;Error")+SUMIFS('4. Equipment Costs'!N:N,'4. Equipment Costs'!C:C,B48,'4. Equipment Costs'!B:B,$E$25,'4. Equipment Costs'!O:O,"&lt;&gt;Error")+SUMIFS('5. Subcontracting Costs'!N:N,'5. Subcontracting Costs'!C:C,B48,'5. Subcontracting Costs'!B:B,$E$25,'5. Subcontracting Costs'!O:O,"&lt;&gt;Error")</f>
        <v>0</v>
      </c>
      <c r="F48" s="63">
        <f>SUMIFS('1. Staff costs'!N:N,'1. Staff costs'!C:C,B48,'1. Staff costs'!B:B,$F$25,'1. Staff costs'!O:O,"&lt;&gt;Error")+SUMIFS('2-3. Travel Costs&amp;Costs of Stay'!Q:Q,'2-3. Travel Costs&amp;Costs of Stay'!C:C,B48,'2-3. Travel Costs&amp;Costs of Stay'!B:B,$F$25,'2-3. Travel Costs&amp;Costs of Stay'!R:R,"&lt;&gt;Error")+SUMIFS('4. Equipment Costs'!N:N,'4. Equipment Costs'!C:C,B48,'4. Equipment Costs'!B:B,$F$25,'4. Equipment Costs'!O:O,"&lt;&gt;Error")+SUMIFS('5. Subcontracting Costs'!N:N,'5. Subcontracting Costs'!C:C,B48,'5. Subcontracting Costs'!B:B,$F$25,'5. Subcontracting Costs'!O:O,"&lt;&gt;Error")</f>
        <v>0</v>
      </c>
      <c r="G48" s="63">
        <f>SUMIFS('1. Staff costs'!N:N,'1. Staff costs'!C:C,B48,'1. Staff costs'!B:B,$G$25,'1. Staff costs'!O:O,"&lt;&gt;Error")+SUMIFS('2-3. Travel Costs&amp;Costs of Stay'!Q:Q,'2-3. Travel Costs&amp;Costs of Stay'!C:C,B48,'2-3. Travel Costs&amp;Costs of Stay'!B:B,$G$25,'2-3. Travel Costs&amp;Costs of Stay'!R:R,"&lt;&gt;Error")+SUMIFS('4. Equipment Costs'!N:N,'4. Equipment Costs'!C:C,B48,'4. Equipment Costs'!B:B,$G$25,'4. Equipment Costs'!O:O,"&lt;&gt;Error")+SUMIFS('5. Subcontracting Costs'!N:N,'5. Subcontracting Costs'!C:C,B48,'5. Subcontracting Costs'!B:B,$G$25,'5. Subcontracting Costs'!O:O,"&lt;&gt;Error")</f>
        <v>0</v>
      </c>
      <c r="H48" s="298"/>
      <c r="I48" s="64">
        <f t="shared" si="1"/>
        <v>0</v>
      </c>
    </row>
    <row r="49" spans="2:9" x14ac:dyDescent="0.35">
      <c r="B49" s="171" t="s">
        <v>112</v>
      </c>
      <c r="C49" s="63">
        <f>SUMIFS('1. Staff costs'!N:N,'1. Staff costs'!C:C,B49,'1. Staff costs'!B:B,$C$25,'1. Staff costs'!O:O,"&lt;&gt;Error")+SUMIFS('2-3. Travel Costs&amp;Costs of Stay'!Q:Q,'2-3. Travel Costs&amp;Costs of Stay'!C:C,B49,'2-3. Travel Costs&amp;Costs of Stay'!B:B,$C$25,'2-3. Travel Costs&amp;Costs of Stay'!R:R,"&lt;&gt;Error")+SUMIFS('4. Equipment Costs'!N:N,'4. Equipment Costs'!C:C,B49,'4. Equipment Costs'!B:B,$C$25,'4. Equipment Costs'!O:O,"&lt;&gt;Error")+SUMIFS('5. Subcontracting Costs'!N:N,'5. Subcontracting Costs'!C:C,B49,'5. Subcontracting Costs'!B:B,$C$25,'5. Subcontracting Costs'!O:O,"&lt;&gt;Error")</f>
        <v>0</v>
      </c>
      <c r="D49" s="63">
        <f>SUMIFS('1. Staff costs'!N:N,'1. Staff costs'!C:C,B49,'1. Staff costs'!B:B,$D$25,'1. Staff costs'!O:O,"&lt;&gt;Error")+SUMIFS('2-3. Travel Costs&amp;Costs of Stay'!Q:Q,'2-3. Travel Costs&amp;Costs of Stay'!C:C,B49,'2-3. Travel Costs&amp;Costs of Stay'!B:B,$D$25,'2-3. Travel Costs&amp;Costs of Stay'!R:R,"&lt;&gt;Error")+SUMIFS('4. Equipment Costs'!N:N,'4. Equipment Costs'!C:C,B49,'4. Equipment Costs'!B:B,$D$25,'4. Equipment Costs'!O:O,"&lt;&gt;Error")+SUMIFS('5. Subcontracting Costs'!N:N,'5. Subcontracting Costs'!C:C,B49,'5. Subcontracting Costs'!B:B,$D$25,'5. Subcontracting Costs'!O:O,"&lt;&gt;Error")</f>
        <v>0</v>
      </c>
      <c r="E49" s="63">
        <f>SUMIFS('1. Staff costs'!N:N,'1. Staff costs'!C:C,B49,'1. Staff costs'!B:B,$E$25,'1. Staff costs'!O:O,"&lt;&gt;Error")+SUMIFS('2-3. Travel Costs&amp;Costs of Stay'!Q:Q,'2-3. Travel Costs&amp;Costs of Stay'!C:C,B49,'2-3. Travel Costs&amp;Costs of Stay'!B:B,$E$25,'2-3. Travel Costs&amp;Costs of Stay'!R:R,"&lt;&gt;Error")+SUMIFS('4. Equipment Costs'!N:N,'4. Equipment Costs'!C:C,B49,'4. Equipment Costs'!B:B,$E$25,'4. Equipment Costs'!O:O,"&lt;&gt;Error")+SUMIFS('5. Subcontracting Costs'!N:N,'5. Subcontracting Costs'!C:C,B49,'5. Subcontracting Costs'!B:B,$E$25,'5. Subcontracting Costs'!O:O,"&lt;&gt;Error")</f>
        <v>0</v>
      </c>
      <c r="F49" s="63">
        <f>SUMIFS('1. Staff costs'!N:N,'1. Staff costs'!C:C,B49,'1. Staff costs'!B:B,$F$25,'1. Staff costs'!O:O,"&lt;&gt;Error")+SUMIFS('2-3. Travel Costs&amp;Costs of Stay'!Q:Q,'2-3. Travel Costs&amp;Costs of Stay'!C:C,B49,'2-3. Travel Costs&amp;Costs of Stay'!B:B,$F$25,'2-3. Travel Costs&amp;Costs of Stay'!R:R,"&lt;&gt;Error")+SUMIFS('4. Equipment Costs'!N:N,'4. Equipment Costs'!C:C,B49,'4. Equipment Costs'!B:B,$F$25,'4. Equipment Costs'!O:O,"&lt;&gt;Error")+SUMIFS('5. Subcontracting Costs'!N:N,'5. Subcontracting Costs'!C:C,B49,'5. Subcontracting Costs'!B:B,$F$25,'5. Subcontracting Costs'!O:O,"&lt;&gt;Error")</f>
        <v>0</v>
      </c>
      <c r="G49" s="63">
        <f>SUMIFS('1. Staff costs'!N:N,'1. Staff costs'!C:C,B49,'1. Staff costs'!B:B,$G$25,'1. Staff costs'!O:O,"&lt;&gt;Error")+SUMIFS('2-3. Travel Costs&amp;Costs of Stay'!Q:Q,'2-3. Travel Costs&amp;Costs of Stay'!C:C,B49,'2-3. Travel Costs&amp;Costs of Stay'!B:B,$G$25,'2-3. Travel Costs&amp;Costs of Stay'!R:R,"&lt;&gt;Error")+SUMIFS('4. Equipment Costs'!N:N,'4. Equipment Costs'!C:C,B49,'4. Equipment Costs'!B:B,$G$25,'4. Equipment Costs'!O:O,"&lt;&gt;Error")+SUMIFS('5. Subcontracting Costs'!N:N,'5. Subcontracting Costs'!C:C,B49,'5. Subcontracting Costs'!B:B,$G$25,'5. Subcontracting Costs'!O:O,"&lt;&gt;Error")</f>
        <v>0</v>
      </c>
      <c r="H49" s="298"/>
      <c r="I49" s="64">
        <f t="shared" si="1"/>
        <v>0</v>
      </c>
    </row>
    <row r="50" spans="2:9" x14ac:dyDescent="0.35">
      <c r="B50" s="171" t="s">
        <v>113</v>
      </c>
      <c r="C50" s="63">
        <f>SUMIFS('1. Staff costs'!N:N,'1. Staff costs'!C:C,B50,'1. Staff costs'!B:B,$C$25,'1. Staff costs'!O:O,"&lt;&gt;Error")+SUMIFS('2-3. Travel Costs&amp;Costs of Stay'!Q:Q,'2-3. Travel Costs&amp;Costs of Stay'!C:C,B50,'2-3. Travel Costs&amp;Costs of Stay'!B:B,$C$25,'2-3. Travel Costs&amp;Costs of Stay'!R:R,"&lt;&gt;Error")+SUMIFS('4. Equipment Costs'!N:N,'4. Equipment Costs'!C:C,B50,'4. Equipment Costs'!B:B,$C$25,'4. Equipment Costs'!O:O,"&lt;&gt;Error")+SUMIFS('5. Subcontracting Costs'!N:N,'5. Subcontracting Costs'!C:C,B50,'5. Subcontracting Costs'!B:B,$C$25,'5. Subcontracting Costs'!O:O,"&lt;&gt;Error")</f>
        <v>0</v>
      </c>
      <c r="D50" s="63">
        <f>SUMIFS('1. Staff costs'!N:N,'1. Staff costs'!C:C,B50,'1. Staff costs'!B:B,$D$25,'1. Staff costs'!O:O,"&lt;&gt;Error")+SUMIFS('2-3. Travel Costs&amp;Costs of Stay'!Q:Q,'2-3. Travel Costs&amp;Costs of Stay'!C:C,B50,'2-3. Travel Costs&amp;Costs of Stay'!B:B,$D$25,'2-3. Travel Costs&amp;Costs of Stay'!R:R,"&lt;&gt;Error")+SUMIFS('4. Equipment Costs'!N:N,'4. Equipment Costs'!C:C,B50,'4. Equipment Costs'!B:B,$D$25,'4. Equipment Costs'!O:O,"&lt;&gt;Error")+SUMIFS('5. Subcontracting Costs'!N:N,'5. Subcontracting Costs'!C:C,B50,'5. Subcontracting Costs'!B:B,$D$25,'5. Subcontracting Costs'!O:O,"&lt;&gt;Error")</f>
        <v>0</v>
      </c>
      <c r="E50" s="63">
        <f>SUMIFS('1. Staff costs'!N:N,'1. Staff costs'!C:C,B50,'1. Staff costs'!B:B,$E$25,'1. Staff costs'!O:O,"&lt;&gt;Error")+SUMIFS('2-3. Travel Costs&amp;Costs of Stay'!Q:Q,'2-3. Travel Costs&amp;Costs of Stay'!C:C,B50,'2-3. Travel Costs&amp;Costs of Stay'!B:B,$E$25,'2-3. Travel Costs&amp;Costs of Stay'!R:R,"&lt;&gt;Error")+SUMIFS('4. Equipment Costs'!N:N,'4. Equipment Costs'!C:C,B50,'4. Equipment Costs'!B:B,$E$25,'4. Equipment Costs'!O:O,"&lt;&gt;Error")+SUMIFS('5. Subcontracting Costs'!N:N,'5. Subcontracting Costs'!C:C,B50,'5. Subcontracting Costs'!B:B,$E$25,'5. Subcontracting Costs'!O:O,"&lt;&gt;Error")</f>
        <v>0</v>
      </c>
      <c r="F50" s="63">
        <f>SUMIFS('1. Staff costs'!N:N,'1. Staff costs'!C:C,B50,'1. Staff costs'!B:B,$F$25,'1. Staff costs'!O:O,"&lt;&gt;Error")+SUMIFS('2-3. Travel Costs&amp;Costs of Stay'!Q:Q,'2-3. Travel Costs&amp;Costs of Stay'!C:C,B50,'2-3. Travel Costs&amp;Costs of Stay'!B:B,$F$25,'2-3. Travel Costs&amp;Costs of Stay'!R:R,"&lt;&gt;Error")+SUMIFS('4. Equipment Costs'!N:N,'4. Equipment Costs'!C:C,B50,'4. Equipment Costs'!B:B,$F$25,'4. Equipment Costs'!O:O,"&lt;&gt;Error")+SUMIFS('5. Subcontracting Costs'!N:N,'5. Subcontracting Costs'!C:C,B50,'5. Subcontracting Costs'!B:B,$F$25,'5. Subcontracting Costs'!O:O,"&lt;&gt;Error")</f>
        <v>0</v>
      </c>
      <c r="G50" s="63">
        <f>SUMIFS('1. Staff costs'!N:N,'1. Staff costs'!C:C,B50,'1. Staff costs'!B:B,$G$25,'1. Staff costs'!O:O,"&lt;&gt;Error")+SUMIFS('2-3. Travel Costs&amp;Costs of Stay'!Q:Q,'2-3. Travel Costs&amp;Costs of Stay'!C:C,B50,'2-3. Travel Costs&amp;Costs of Stay'!B:B,$G$25,'2-3. Travel Costs&amp;Costs of Stay'!R:R,"&lt;&gt;Error")+SUMIFS('4. Equipment Costs'!N:N,'4. Equipment Costs'!C:C,B50,'4. Equipment Costs'!B:B,$G$25,'4. Equipment Costs'!O:O,"&lt;&gt;Error")+SUMIFS('5. Subcontracting Costs'!N:N,'5. Subcontracting Costs'!C:C,B50,'5. Subcontracting Costs'!B:B,$G$25,'5. Subcontracting Costs'!O:O,"&lt;&gt;Error")</f>
        <v>0</v>
      </c>
      <c r="H50" s="298"/>
      <c r="I50" s="64">
        <f t="shared" si="1"/>
        <v>0</v>
      </c>
    </row>
    <row r="51" spans="2:9" x14ac:dyDescent="0.35">
      <c r="B51" s="171" t="s">
        <v>114</v>
      </c>
      <c r="C51" s="63">
        <f>SUMIFS('1. Staff costs'!N:N,'1. Staff costs'!C:C,B51,'1. Staff costs'!B:B,$C$25,'1. Staff costs'!O:O,"&lt;&gt;Error")+SUMIFS('2-3. Travel Costs&amp;Costs of Stay'!Q:Q,'2-3. Travel Costs&amp;Costs of Stay'!C:C,B51,'2-3. Travel Costs&amp;Costs of Stay'!B:B,$C$25,'2-3. Travel Costs&amp;Costs of Stay'!R:R,"&lt;&gt;Error")+SUMIFS('4. Equipment Costs'!N:N,'4. Equipment Costs'!C:C,B51,'4. Equipment Costs'!B:B,$C$25,'4. Equipment Costs'!O:O,"&lt;&gt;Error")+SUMIFS('5. Subcontracting Costs'!N:N,'5. Subcontracting Costs'!C:C,B51,'5. Subcontracting Costs'!B:B,$C$25,'5. Subcontracting Costs'!O:O,"&lt;&gt;Error")</f>
        <v>0</v>
      </c>
      <c r="D51" s="63">
        <f>SUMIFS('1. Staff costs'!N:N,'1. Staff costs'!C:C,B51,'1. Staff costs'!B:B,$D$25,'1. Staff costs'!O:O,"&lt;&gt;Error")+SUMIFS('2-3. Travel Costs&amp;Costs of Stay'!Q:Q,'2-3. Travel Costs&amp;Costs of Stay'!C:C,B51,'2-3. Travel Costs&amp;Costs of Stay'!B:B,$D$25,'2-3. Travel Costs&amp;Costs of Stay'!R:R,"&lt;&gt;Error")+SUMIFS('4. Equipment Costs'!N:N,'4. Equipment Costs'!C:C,B51,'4. Equipment Costs'!B:B,$D$25,'4. Equipment Costs'!O:O,"&lt;&gt;Error")+SUMIFS('5. Subcontracting Costs'!N:N,'5. Subcontracting Costs'!C:C,B51,'5. Subcontracting Costs'!B:B,$D$25,'5. Subcontracting Costs'!O:O,"&lt;&gt;Error")</f>
        <v>0</v>
      </c>
      <c r="E51" s="63">
        <f>SUMIFS('1. Staff costs'!N:N,'1. Staff costs'!C:C,B51,'1. Staff costs'!B:B,$E$25,'1. Staff costs'!O:O,"&lt;&gt;Error")+SUMIFS('2-3. Travel Costs&amp;Costs of Stay'!Q:Q,'2-3. Travel Costs&amp;Costs of Stay'!C:C,B51,'2-3. Travel Costs&amp;Costs of Stay'!B:B,$E$25,'2-3. Travel Costs&amp;Costs of Stay'!R:R,"&lt;&gt;Error")+SUMIFS('4. Equipment Costs'!N:N,'4. Equipment Costs'!C:C,B51,'4. Equipment Costs'!B:B,$E$25,'4. Equipment Costs'!O:O,"&lt;&gt;Error")+SUMIFS('5. Subcontracting Costs'!N:N,'5. Subcontracting Costs'!C:C,B51,'5. Subcontracting Costs'!B:B,$E$25,'5. Subcontracting Costs'!O:O,"&lt;&gt;Error")</f>
        <v>0</v>
      </c>
      <c r="F51" s="63">
        <f>SUMIFS('1. Staff costs'!N:N,'1. Staff costs'!C:C,B51,'1. Staff costs'!B:B,$F$25,'1. Staff costs'!O:O,"&lt;&gt;Error")+SUMIFS('2-3. Travel Costs&amp;Costs of Stay'!Q:Q,'2-3. Travel Costs&amp;Costs of Stay'!C:C,B51,'2-3. Travel Costs&amp;Costs of Stay'!B:B,$F$25,'2-3. Travel Costs&amp;Costs of Stay'!R:R,"&lt;&gt;Error")+SUMIFS('4. Equipment Costs'!N:N,'4. Equipment Costs'!C:C,B51,'4. Equipment Costs'!B:B,$F$25,'4. Equipment Costs'!O:O,"&lt;&gt;Error")+SUMIFS('5. Subcontracting Costs'!N:N,'5. Subcontracting Costs'!C:C,B51,'5. Subcontracting Costs'!B:B,$F$25,'5. Subcontracting Costs'!O:O,"&lt;&gt;Error")</f>
        <v>0</v>
      </c>
      <c r="G51" s="63">
        <f>SUMIFS('1. Staff costs'!N:N,'1. Staff costs'!C:C,B51,'1. Staff costs'!B:B,$G$25,'1. Staff costs'!O:O,"&lt;&gt;Error")+SUMIFS('2-3. Travel Costs&amp;Costs of Stay'!Q:Q,'2-3. Travel Costs&amp;Costs of Stay'!C:C,B51,'2-3. Travel Costs&amp;Costs of Stay'!B:B,$G$25,'2-3. Travel Costs&amp;Costs of Stay'!R:R,"&lt;&gt;Error")+SUMIFS('4. Equipment Costs'!N:N,'4. Equipment Costs'!C:C,B51,'4. Equipment Costs'!B:B,$G$25,'4. Equipment Costs'!O:O,"&lt;&gt;Error")+SUMIFS('5. Subcontracting Costs'!N:N,'5. Subcontracting Costs'!C:C,B51,'5. Subcontracting Costs'!B:B,$G$25,'5. Subcontracting Costs'!O:O,"&lt;&gt;Error")</f>
        <v>0</v>
      </c>
      <c r="H51" s="298"/>
      <c r="I51" s="64">
        <f t="shared" si="1"/>
        <v>0</v>
      </c>
    </row>
    <row r="52" spans="2:9" x14ac:dyDescent="0.35">
      <c r="B52" s="171" t="s">
        <v>115</v>
      </c>
      <c r="C52" s="63">
        <f>SUMIFS('1. Staff costs'!N:N,'1. Staff costs'!C:C,B52,'1. Staff costs'!B:B,$C$25,'1. Staff costs'!O:O,"&lt;&gt;Error")+SUMIFS('2-3. Travel Costs&amp;Costs of Stay'!Q:Q,'2-3. Travel Costs&amp;Costs of Stay'!C:C,B52,'2-3. Travel Costs&amp;Costs of Stay'!B:B,$C$25,'2-3. Travel Costs&amp;Costs of Stay'!R:R,"&lt;&gt;Error")+SUMIFS('4. Equipment Costs'!N:N,'4. Equipment Costs'!C:C,B52,'4. Equipment Costs'!B:B,$C$25,'4. Equipment Costs'!O:O,"&lt;&gt;Error")+SUMIFS('5. Subcontracting Costs'!N:N,'5. Subcontracting Costs'!C:C,B52,'5. Subcontracting Costs'!B:B,$C$25,'5. Subcontracting Costs'!O:O,"&lt;&gt;Error")</f>
        <v>0</v>
      </c>
      <c r="D52" s="63">
        <f>SUMIFS('1. Staff costs'!N:N,'1. Staff costs'!C:C,B52,'1. Staff costs'!B:B,$D$25,'1. Staff costs'!O:O,"&lt;&gt;Error")+SUMIFS('2-3. Travel Costs&amp;Costs of Stay'!Q:Q,'2-3. Travel Costs&amp;Costs of Stay'!C:C,B52,'2-3. Travel Costs&amp;Costs of Stay'!B:B,$D$25,'2-3. Travel Costs&amp;Costs of Stay'!R:R,"&lt;&gt;Error")+SUMIFS('4. Equipment Costs'!N:N,'4. Equipment Costs'!C:C,B52,'4. Equipment Costs'!B:B,$D$25,'4. Equipment Costs'!O:O,"&lt;&gt;Error")+SUMIFS('5. Subcontracting Costs'!N:N,'5. Subcontracting Costs'!C:C,B52,'5. Subcontracting Costs'!B:B,$D$25,'5. Subcontracting Costs'!O:O,"&lt;&gt;Error")</f>
        <v>0</v>
      </c>
      <c r="E52" s="63">
        <f>SUMIFS('1. Staff costs'!N:N,'1. Staff costs'!C:C,B52,'1. Staff costs'!B:B,$E$25,'1. Staff costs'!O:O,"&lt;&gt;Error")+SUMIFS('2-3. Travel Costs&amp;Costs of Stay'!Q:Q,'2-3. Travel Costs&amp;Costs of Stay'!C:C,B52,'2-3. Travel Costs&amp;Costs of Stay'!B:B,$E$25,'2-3. Travel Costs&amp;Costs of Stay'!R:R,"&lt;&gt;Error")+SUMIFS('4. Equipment Costs'!N:N,'4. Equipment Costs'!C:C,B52,'4. Equipment Costs'!B:B,$E$25,'4. Equipment Costs'!O:O,"&lt;&gt;Error")+SUMIFS('5. Subcontracting Costs'!N:N,'5. Subcontracting Costs'!C:C,B52,'5. Subcontracting Costs'!B:B,$E$25,'5. Subcontracting Costs'!O:O,"&lt;&gt;Error")</f>
        <v>0</v>
      </c>
      <c r="F52" s="63">
        <f>SUMIFS('1. Staff costs'!N:N,'1. Staff costs'!C:C,B52,'1. Staff costs'!B:B,$F$25,'1. Staff costs'!O:O,"&lt;&gt;Error")+SUMIFS('2-3. Travel Costs&amp;Costs of Stay'!Q:Q,'2-3. Travel Costs&amp;Costs of Stay'!C:C,B52,'2-3. Travel Costs&amp;Costs of Stay'!B:B,$F$25,'2-3. Travel Costs&amp;Costs of Stay'!R:R,"&lt;&gt;Error")+SUMIFS('4. Equipment Costs'!N:N,'4. Equipment Costs'!C:C,B52,'4. Equipment Costs'!B:B,$F$25,'4. Equipment Costs'!O:O,"&lt;&gt;Error")+SUMIFS('5. Subcontracting Costs'!N:N,'5. Subcontracting Costs'!C:C,B52,'5. Subcontracting Costs'!B:B,$F$25,'5. Subcontracting Costs'!O:O,"&lt;&gt;Error")</f>
        <v>0</v>
      </c>
      <c r="G52" s="63">
        <f>SUMIFS('1. Staff costs'!N:N,'1. Staff costs'!C:C,B52,'1. Staff costs'!B:B,$G$25,'1. Staff costs'!O:O,"&lt;&gt;Error")+SUMIFS('2-3. Travel Costs&amp;Costs of Stay'!Q:Q,'2-3. Travel Costs&amp;Costs of Stay'!C:C,B52,'2-3. Travel Costs&amp;Costs of Stay'!B:B,$G$25,'2-3. Travel Costs&amp;Costs of Stay'!R:R,"&lt;&gt;Error")+SUMIFS('4. Equipment Costs'!N:N,'4. Equipment Costs'!C:C,B52,'4. Equipment Costs'!B:B,$G$25,'4. Equipment Costs'!O:O,"&lt;&gt;Error")+SUMIFS('5. Subcontracting Costs'!N:N,'5. Subcontracting Costs'!C:C,B52,'5. Subcontracting Costs'!B:B,$G$25,'5. Subcontracting Costs'!O:O,"&lt;&gt;Error")</f>
        <v>0</v>
      </c>
      <c r="H52" s="298"/>
      <c r="I52" s="64">
        <f t="shared" si="1"/>
        <v>0</v>
      </c>
    </row>
    <row r="53" spans="2:9" x14ac:dyDescent="0.35">
      <c r="B53" s="171" t="s">
        <v>116</v>
      </c>
      <c r="C53" s="63">
        <f>SUMIFS('1. Staff costs'!N:N,'1. Staff costs'!C:C,B53,'1. Staff costs'!B:B,$C$25,'1. Staff costs'!O:O,"&lt;&gt;Error")+SUMIFS('2-3. Travel Costs&amp;Costs of Stay'!Q:Q,'2-3. Travel Costs&amp;Costs of Stay'!C:C,B53,'2-3. Travel Costs&amp;Costs of Stay'!B:B,$C$25,'2-3. Travel Costs&amp;Costs of Stay'!R:R,"&lt;&gt;Error")+SUMIFS('4. Equipment Costs'!N:N,'4. Equipment Costs'!C:C,B53,'4. Equipment Costs'!B:B,$C$25,'4. Equipment Costs'!O:O,"&lt;&gt;Error")+SUMIFS('5. Subcontracting Costs'!N:N,'5. Subcontracting Costs'!C:C,B53,'5. Subcontracting Costs'!B:B,$C$25,'5. Subcontracting Costs'!O:O,"&lt;&gt;Error")</f>
        <v>0</v>
      </c>
      <c r="D53" s="63">
        <f>SUMIFS('1. Staff costs'!N:N,'1. Staff costs'!C:C,B53,'1. Staff costs'!B:B,$D$25,'1. Staff costs'!O:O,"&lt;&gt;Error")+SUMIFS('2-3. Travel Costs&amp;Costs of Stay'!Q:Q,'2-3. Travel Costs&amp;Costs of Stay'!C:C,B53,'2-3. Travel Costs&amp;Costs of Stay'!B:B,$D$25,'2-3. Travel Costs&amp;Costs of Stay'!R:R,"&lt;&gt;Error")+SUMIFS('4. Equipment Costs'!N:N,'4. Equipment Costs'!C:C,B53,'4. Equipment Costs'!B:B,$D$25,'4. Equipment Costs'!O:O,"&lt;&gt;Error")+SUMIFS('5. Subcontracting Costs'!N:N,'5. Subcontracting Costs'!C:C,B53,'5. Subcontracting Costs'!B:B,$D$25,'5. Subcontracting Costs'!O:O,"&lt;&gt;Error")</f>
        <v>0</v>
      </c>
      <c r="E53" s="63">
        <f>SUMIFS('1. Staff costs'!N:N,'1. Staff costs'!C:C,B53,'1. Staff costs'!B:B,$E$25,'1. Staff costs'!O:O,"&lt;&gt;Error")+SUMIFS('2-3. Travel Costs&amp;Costs of Stay'!Q:Q,'2-3. Travel Costs&amp;Costs of Stay'!C:C,B53,'2-3. Travel Costs&amp;Costs of Stay'!B:B,$E$25,'2-3. Travel Costs&amp;Costs of Stay'!R:R,"&lt;&gt;Error")+SUMIFS('4. Equipment Costs'!N:N,'4. Equipment Costs'!C:C,B53,'4. Equipment Costs'!B:B,$E$25,'4. Equipment Costs'!O:O,"&lt;&gt;Error")+SUMIFS('5. Subcontracting Costs'!N:N,'5. Subcontracting Costs'!C:C,B53,'5. Subcontracting Costs'!B:B,$E$25,'5. Subcontracting Costs'!O:O,"&lt;&gt;Error")</f>
        <v>0</v>
      </c>
      <c r="F53" s="63">
        <f>SUMIFS('1. Staff costs'!N:N,'1. Staff costs'!C:C,B53,'1. Staff costs'!B:B,$F$25,'1. Staff costs'!O:O,"&lt;&gt;Error")+SUMIFS('2-3. Travel Costs&amp;Costs of Stay'!Q:Q,'2-3. Travel Costs&amp;Costs of Stay'!C:C,B53,'2-3. Travel Costs&amp;Costs of Stay'!B:B,$F$25,'2-3. Travel Costs&amp;Costs of Stay'!R:R,"&lt;&gt;Error")+SUMIFS('4. Equipment Costs'!N:N,'4. Equipment Costs'!C:C,B53,'4. Equipment Costs'!B:B,$F$25,'4. Equipment Costs'!O:O,"&lt;&gt;Error")+SUMIFS('5. Subcontracting Costs'!N:N,'5. Subcontracting Costs'!C:C,B53,'5. Subcontracting Costs'!B:B,$F$25,'5. Subcontracting Costs'!O:O,"&lt;&gt;Error")</f>
        <v>0</v>
      </c>
      <c r="G53" s="63">
        <f>SUMIFS('1. Staff costs'!N:N,'1. Staff costs'!C:C,B53,'1. Staff costs'!B:B,$G$25,'1. Staff costs'!O:O,"&lt;&gt;Error")+SUMIFS('2-3. Travel Costs&amp;Costs of Stay'!Q:Q,'2-3. Travel Costs&amp;Costs of Stay'!C:C,B53,'2-3. Travel Costs&amp;Costs of Stay'!B:B,$G$25,'2-3. Travel Costs&amp;Costs of Stay'!R:R,"&lt;&gt;Error")+SUMIFS('4. Equipment Costs'!N:N,'4. Equipment Costs'!C:C,B53,'4. Equipment Costs'!B:B,$G$25,'4. Equipment Costs'!O:O,"&lt;&gt;Error")+SUMIFS('5. Subcontracting Costs'!N:N,'5. Subcontracting Costs'!C:C,B53,'5. Subcontracting Costs'!B:B,$G$25,'5. Subcontracting Costs'!O:O,"&lt;&gt;Error")</f>
        <v>0</v>
      </c>
      <c r="H53" s="298"/>
      <c r="I53" s="64">
        <f t="shared" si="1"/>
        <v>0</v>
      </c>
    </row>
    <row r="54" spans="2:9" x14ac:dyDescent="0.35">
      <c r="B54" s="171" t="s">
        <v>117</v>
      </c>
      <c r="C54" s="63">
        <f>SUMIFS('1. Staff costs'!N:N,'1. Staff costs'!C:C,B54,'1. Staff costs'!B:B,$C$25,'1. Staff costs'!O:O,"&lt;&gt;Error")+SUMIFS('2-3. Travel Costs&amp;Costs of Stay'!Q:Q,'2-3. Travel Costs&amp;Costs of Stay'!C:C,B54,'2-3. Travel Costs&amp;Costs of Stay'!B:B,$C$25,'2-3. Travel Costs&amp;Costs of Stay'!R:R,"&lt;&gt;Error")+SUMIFS('4. Equipment Costs'!N:N,'4. Equipment Costs'!C:C,B54,'4. Equipment Costs'!B:B,$C$25,'4. Equipment Costs'!O:O,"&lt;&gt;Error")+SUMIFS('5. Subcontracting Costs'!N:N,'5. Subcontracting Costs'!C:C,B54,'5. Subcontracting Costs'!B:B,$C$25,'5. Subcontracting Costs'!O:O,"&lt;&gt;Error")</f>
        <v>0</v>
      </c>
      <c r="D54" s="63">
        <f>SUMIFS('1. Staff costs'!N:N,'1. Staff costs'!C:C,B54,'1. Staff costs'!B:B,$D$25,'1. Staff costs'!O:O,"&lt;&gt;Error")+SUMIFS('2-3. Travel Costs&amp;Costs of Stay'!Q:Q,'2-3. Travel Costs&amp;Costs of Stay'!C:C,B54,'2-3. Travel Costs&amp;Costs of Stay'!B:B,$D$25,'2-3. Travel Costs&amp;Costs of Stay'!R:R,"&lt;&gt;Error")+SUMIFS('4. Equipment Costs'!N:N,'4. Equipment Costs'!C:C,B54,'4. Equipment Costs'!B:B,$D$25,'4. Equipment Costs'!O:O,"&lt;&gt;Error")+SUMIFS('5. Subcontracting Costs'!N:N,'5. Subcontracting Costs'!C:C,B54,'5. Subcontracting Costs'!B:B,$D$25,'5. Subcontracting Costs'!O:O,"&lt;&gt;Error")</f>
        <v>0</v>
      </c>
      <c r="E54" s="63">
        <f>SUMIFS('1. Staff costs'!N:N,'1. Staff costs'!C:C,B54,'1. Staff costs'!B:B,$E$25,'1. Staff costs'!O:O,"&lt;&gt;Error")+SUMIFS('2-3. Travel Costs&amp;Costs of Stay'!Q:Q,'2-3. Travel Costs&amp;Costs of Stay'!C:C,B54,'2-3. Travel Costs&amp;Costs of Stay'!B:B,$E$25,'2-3. Travel Costs&amp;Costs of Stay'!R:R,"&lt;&gt;Error")+SUMIFS('4. Equipment Costs'!N:N,'4. Equipment Costs'!C:C,B54,'4. Equipment Costs'!B:B,$E$25,'4. Equipment Costs'!O:O,"&lt;&gt;Error")+SUMIFS('5. Subcontracting Costs'!N:N,'5. Subcontracting Costs'!C:C,B54,'5. Subcontracting Costs'!B:B,$E$25,'5. Subcontracting Costs'!O:O,"&lt;&gt;Error")</f>
        <v>0</v>
      </c>
      <c r="F54" s="63">
        <f>SUMIFS('1. Staff costs'!N:N,'1. Staff costs'!C:C,B54,'1. Staff costs'!B:B,$F$25,'1. Staff costs'!O:O,"&lt;&gt;Error")+SUMIFS('2-3. Travel Costs&amp;Costs of Stay'!Q:Q,'2-3. Travel Costs&amp;Costs of Stay'!C:C,B54,'2-3. Travel Costs&amp;Costs of Stay'!B:B,$F$25,'2-3. Travel Costs&amp;Costs of Stay'!R:R,"&lt;&gt;Error")+SUMIFS('4. Equipment Costs'!N:N,'4. Equipment Costs'!C:C,B54,'4. Equipment Costs'!B:B,$F$25,'4. Equipment Costs'!O:O,"&lt;&gt;Error")+SUMIFS('5. Subcontracting Costs'!N:N,'5. Subcontracting Costs'!C:C,B54,'5. Subcontracting Costs'!B:B,$F$25,'5. Subcontracting Costs'!O:O,"&lt;&gt;Error")</f>
        <v>0</v>
      </c>
      <c r="G54" s="63">
        <f>SUMIFS('1. Staff costs'!N:N,'1. Staff costs'!C:C,B54,'1. Staff costs'!B:B,$G$25,'1. Staff costs'!O:O,"&lt;&gt;Error")+SUMIFS('2-3. Travel Costs&amp;Costs of Stay'!Q:Q,'2-3. Travel Costs&amp;Costs of Stay'!C:C,B54,'2-3. Travel Costs&amp;Costs of Stay'!B:B,$G$25,'2-3. Travel Costs&amp;Costs of Stay'!R:R,"&lt;&gt;Error")+SUMIFS('4. Equipment Costs'!N:N,'4. Equipment Costs'!C:C,B54,'4. Equipment Costs'!B:B,$G$25,'4. Equipment Costs'!O:O,"&lt;&gt;Error")+SUMIFS('5. Subcontracting Costs'!N:N,'5. Subcontracting Costs'!C:C,B54,'5. Subcontracting Costs'!B:B,$G$25,'5. Subcontracting Costs'!O:O,"&lt;&gt;Error")</f>
        <v>0</v>
      </c>
      <c r="H54" s="298"/>
      <c r="I54" s="64">
        <f t="shared" si="1"/>
        <v>0</v>
      </c>
    </row>
    <row r="55" spans="2:9" x14ac:dyDescent="0.35">
      <c r="B55" s="171" t="s">
        <v>118</v>
      </c>
      <c r="C55" s="63">
        <f>SUMIFS('1. Staff costs'!N:N,'1. Staff costs'!C:C,B55,'1. Staff costs'!B:B,$C$25,'1. Staff costs'!O:O,"&lt;&gt;Error")+SUMIFS('2-3. Travel Costs&amp;Costs of Stay'!Q:Q,'2-3. Travel Costs&amp;Costs of Stay'!C:C,B55,'2-3. Travel Costs&amp;Costs of Stay'!B:B,$C$25,'2-3. Travel Costs&amp;Costs of Stay'!R:R,"&lt;&gt;Error")+SUMIFS('4. Equipment Costs'!N:N,'4. Equipment Costs'!C:C,B55,'4. Equipment Costs'!B:B,$C$25,'4. Equipment Costs'!O:O,"&lt;&gt;Error")+SUMIFS('5. Subcontracting Costs'!N:N,'5. Subcontracting Costs'!C:C,B55,'5. Subcontracting Costs'!B:B,$C$25,'5. Subcontracting Costs'!O:O,"&lt;&gt;Error")</f>
        <v>0</v>
      </c>
      <c r="D55" s="63">
        <f>SUMIFS('1. Staff costs'!N:N,'1. Staff costs'!C:C,B55,'1. Staff costs'!B:B,$D$25,'1. Staff costs'!O:O,"&lt;&gt;Error")+SUMIFS('2-3. Travel Costs&amp;Costs of Stay'!Q:Q,'2-3. Travel Costs&amp;Costs of Stay'!C:C,B55,'2-3. Travel Costs&amp;Costs of Stay'!B:B,$D$25,'2-3. Travel Costs&amp;Costs of Stay'!R:R,"&lt;&gt;Error")+SUMIFS('4. Equipment Costs'!N:N,'4. Equipment Costs'!C:C,B55,'4. Equipment Costs'!B:B,$D$25,'4. Equipment Costs'!O:O,"&lt;&gt;Error")+SUMIFS('5. Subcontracting Costs'!N:N,'5. Subcontracting Costs'!C:C,B55,'5. Subcontracting Costs'!B:B,$D$25,'5. Subcontracting Costs'!O:O,"&lt;&gt;Error")</f>
        <v>0</v>
      </c>
      <c r="E55" s="63">
        <f>SUMIFS('1. Staff costs'!N:N,'1. Staff costs'!C:C,B55,'1. Staff costs'!B:B,$E$25,'1. Staff costs'!O:O,"&lt;&gt;Error")+SUMIFS('2-3. Travel Costs&amp;Costs of Stay'!Q:Q,'2-3. Travel Costs&amp;Costs of Stay'!C:C,B55,'2-3. Travel Costs&amp;Costs of Stay'!B:B,$E$25,'2-3. Travel Costs&amp;Costs of Stay'!R:R,"&lt;&gt;Error")+SUMIFS('4. Equipment Costs'!N:N,'4. Equipment Costs'!C:C,B55,'4. Equipment Costs'!B:B,$E$25,'4. Equipment Costs'!O:O,"&lt;&gt;Error")+SUMIFS('5. Subcontracting Costs'!N:N,'5. Subcontracting Costs'!C:C,B55,'5. Subcontracting Costs'!B:B,$E$25,'5. Subcontracting Costs'!O:O,"&lt;&gt;Error")</f>
        <v>0</v>
      </c>
      <c r="F55" s="63">
        <f>SUMIFS('1. Staff costs'!N:N,'1. Staff costs'!C:C,B55,'1. Staff costs'!B:B,$F$25,'1. Staff costs'!O:O,"&lt;&gt;Error")+SUMIFS('2-3. Travel Costs&amp;Costs of Stay'!Q:Q,'2-3. Travel Costs&amp;Costs of Stay'!C:C,B55,'2-3. Travel Costs&amp;Costs of Stay'!B:B,$F$25,'2-3. Travel Costs&amp;Costs of Stay'!R:R,"&lt;&gt;Error")+SUMIFS('4. Equipment Costs'!N:N,'4. Equipment Costs'!C:C,B55,'4. Equipment Costs'!B:B,$F$25,'4. Equipment Costs'!O:O,"&lt;&gt;Error")+SUMIFS('5. Subcontracting Costs'!N:N,'5. Subcontracting Costs'!C:C,B55,'5. Subcontracting Costs'!B:B,$F$25,'5. Subcontracting Costs'!O:O,"&lt;&gt;Error")</f>
        <v>0</v>
      </c>
      <c r="G55" s="63">
        <f>SUMIFS('1. Staff costs'!N:N,'1. Staff costs'!C:C,B55,'1. Staff costs'!B:B,$G$25,'1. Staff costs'!O:O,"&lt;&gt;Error")+SUMIFS('2-3. Travel Costs&amp;Costs of Stay'!Q:Q,'2-3. Travel Costs&amp;Costs of Stay'!C:C,B55,'2-3. Travel Costs&amp;Costs of Stay'!B:B,$G$25,'2-3. Travel Costs&amp;Costs of Stay'!R:R,"&lt;&gt;Error")+SUMIFS('4. Equipment Costs'!N:N,'4. Equipment Costs'!C:C,B55,'4. Equipment Costs'!B:B,$G$25,'4. Equipment Costs'!O:O,"&lt;&gt;Error")+SUMIFS('5. Subcontracting Costs'!N:N,'5. Subcontracting Costs'!C:C,B55,'5. Subcontracting Costs'!B:B,$G$25,'5. Subcontracting Costs'!O:O,"&lt;&gt;Error")</f>
        <v>0</v>
      </c>
      <c r="H55" s="298"/>
      <c r="I55" s="64">
        <f t="shared" si="1"/>
        <v>0</v>
      </c>
    </row>
    <row r="56" spans="2:9" x14ac:dyDescent="0.35">
      <c r="B56" s="171" t="s">
        <v>119</v>
      </c>
      <c r="C56" s="63">
        <f>SUMIFS('1. Staff costs'!N:N,'1. Staff costs'!C:C,B56,'1. Staff costs'!B:B,$C$25,'1. Staff costs'!O:O,"&lt;&gt;Error")+SUMIFS('2-3. Travel Costs&amp;Costs of Stay'!Q:Q,'2-3. Travel Costs&amp;Costs of Stay'!C:C,B56,'2-3. Travel Costs&amp;Costs of Stay'!B:B,$C$25,'2-3. Travel Costs&amp;Costs of Stay'!R:R,"&lt;&gt;Error")+SUMIFS('4. Equipment Costs'!N:N,'4. Equipment Costs'!C:C,B56,'4. Equipment Costs'!B:B,$C$25,'4. Equipment Costs'!O:O,"&lt;&gt;Error")+SUMIFS('5. Subcontracting Costs'!N:N,'5. Subcontracting Costs'!C:C,B56,'5. Subcontracting Costs'!B:B,$C$25,'5. Subcontracting Costs'!O:O,"&lt;&gt;Error")</f>
        <v>0</v>
      </c>
      <c r="D56" s="63">
        <f>SUMIFS('1. Staff costs'!N:N,'1. Staff costs'!C:C,B56,'1. Staff costs'!B:B,$D$25,'1. Staff costs'!O:O,"&lt;&gt;Error")+SUMIFS('2-3. Travel Costs&amp;Costs of Stay'!Q:Q,'2-3. Travel Costs&amp;Costs of Stay'!C:C,B56,'2-3. Travel Costs&amp;Costs of Stay'!B:B,$D$25,'2-3. Travel Costs&amp;Costs of Stay'!R:R,"&lt;&gt;Error")+SUMIFS('4. Equipment Costs'!N:N,'4. Equipment Costs'!C:C,B56,'4. Equipment Costs'!B:B,$D$25,'4. Equipment Costs'!O:O,"&lt;&gt;Error")+SUMIFS('5. Subcontracting Costs'!N:N,'5. Subcontracting Costs'!C:C,B56,'5. Subcontracting Costs'!B:B,$D$25,'5. Subcontracting Costs'!O:O,"&lt;&gt;Error")</f>
        <v>0</v>
      </c>
      <c r="E56" s="63">
        <f>SUMIFS('1. Staff costs'!N:N,'1. Staff costs'!C:C,B56,'1. Staff costs'!B:B,$E$25,'1. Staff costs'!O:O,"&lt;&gt;Error")+SUMIFS('2-3. Travel Costs&amp;Costs of Stay'!Q:Q,'2-3. Travel Costs&amp;Costs of Stay'!C:C,B56,'2-3. Travel Costs&amp;Costs of Stay'!B:B,$E$25,'2-3. Travel Costs&amp;Costs of Stay'!R:R,"&lt;&gt;Error")+SUMIFS('4. Equipment Costs'!N:N,'4. Equipment Costs'!C:C,B56,'4. Equipment Costs'!B:B,$E$25,'4. Equipment Costs'!O:O,"&lt;&gt;Error")+SUMIFS('5. Subcontracting Costs'!N:N,'5. Subcontracting Costs'!C:C,B56,'5. Subcontracting Costs'!B:B,$E$25,'5. Subcontracting Costs'!O:O,"&lt;&gt;Error")</f>
        <v>0</v>
      </c>
      <c r="F56" s="63">
        <f>SUMIFS('1. Staff costs'!N:N,'1. Staff costs'!C:C,B56,'1. Staff costs'!B:B,$F$25,'1. Staff costs'!O:O,"&lt;&gt;Error")+SUMIFS('2-3. Travel Costs&amp;Costs of Stay'!Q:Q,'2-3. Travel Costs&amp;Costs of Stay'!C:C,B56,'2-3. Travel Costs&amp;Costs of Stay'!B:B,$F$25,'2-3. Travel Costs&amp;Costs of Stay'!R:R,"&lt;&gt;Error")+SUMIFS('4. Equipment Costs'!N:N,'4. Equipment Costs'!C:C,B56,'4. Equipment Costs'!B:B,$F$25,'4. Equipment Costs'!O:O,"&lt;&gt;Error")+SUMIFS('5. Subcontracting Costs'!N:N,'5. Subcontracting Costs'!C:C,B56,'5. Subcontracting Costs'!B:B,$F$25,'5. Subcontracting Costs'!O:O,"&lt;&gt;Error")</f>
        <v>0</v>
      </c>
      <c r="G56" s="63">
        <f>SUMIFS('1. Staff costs'!N:N,'1. Staff costs'!C:C,B56,'1. Staff costs'!B:B,$G$25,'1. Staff costs'!O:O,"&lt;&gt;Error")+SUMIFS('2-3. Travel Costs&amp;Costs of Stay'!Q:Q,'2-3. Travel Costs&amp;Costs of Stay'!C:C,B56,'2-3. Travel Costs&amp;Costs of Stay'!B:B,$G$25,'2-3. Travel Costs&amp;Costs of Stay'!R:R,"&lt;&gt;Error")+SUMIFS('4. Equipment Costs'!N:N,'4. Equipment Costs'!C:C,B56,'4. Equipment Costs'!B:B,$G$25,'4. Equipment Costs'!O:O,"&lt;&gt;Error")+SUMIFS('5. Subcontracting Costs'!N:N,'5. Subcontracting Costs'!C:C,B56,'5. Subcontracting Costs'!B:B,$G$25,'5. Subcontracting Costs'!O:O,"&lt;&gt;Error")</f>
        <v>0</v>
      </c>
      <c r="H56" s="298"/>
      <c r="I56" s="64">
        <f t="shared" si="1"/>
        <v>0</v>
      </c>
    </row>
    <row r="57" spans="2:9" x14ac:dyDescent="0.35">
      <c r="B57" s="171" t="s">
        <v>120</v>
      </c>
      <c r="C57" s="63">
        <f>SUMIFS('1. Staff costs'!N:N,'1. Staff costs'!C:C,B57,'1. Staff costs'!B:B,$C$25,'1. Staff costs'!O:O,"&lt;&gt;Error")+SUMIFS('2-3. Travel Costs&amp;Costs of Stay'!Q:Q,'2-3. Travel Costs&amp;Costs of Stay'!C:C,B57,'2-3. Travel Costs&amp;Costs of Stay'!B:B,$C$25,'2-3. Travel Costs&amp;Costs of Stay'!R:R,"&lt;&gt;Error")+SUMIFS('4. Equipment Costs'!N:N,'4. Equipment Costs'!C:C,B57,'4. Equipment Costs'!B:B,$C$25,'4. Equipment Costs'!O:O,"&lt;&gt;Error")+SUMIFS('5. Subcontracting Costs'!N:N,'5. Subcontracting Costs'!C:C,B57,'5. Subcontracting Costs'!B:B,$C$25,'5. Subcontracting Costs'!O:O,"&lt;&gt;Error")</f>
        <v>0</v>
      </c>
      <c r="D57" s="63">
        <f>SUMIFS('1. Staff costs'!N:N,'1. Staff costs'!C:C,B57,'1. Staff costs'!B:B,$D$25,'1. Staff costs'!O:O,"&lt;&gt;Error")+SUMIFS('2-3. Travel Costs&amp;Costs of Stay'!Q:Q,'2-3. Travel Costs&amp;Costs of Stay'!C:C,B57,'2-3. Travel Costs&amp;Costs of Stay'!B:B,$D$25,'2-3. Travel Costs&amp;Costs of Stay'!R:R,"&lt;&gt;Error")+SUMIFS('4. Equipment Costs'!N:N,'4. Equipment Costs'!C:C,B57,'4. Equipment Costs'!B:B,$D$25,'4. Equipment Costs'!O:O,"&lt;&gt;Error")+SUMIFS('5. Subcontracting Costs'!N:N,'5. Subcontracting Costs'!C:C,B57,'5. Subcontracting Costs'!B:B,$D$25,'5. Subcontracting Costs'!O:O,"&lt;&gt;Error")</f>
        <v>0</v>
      </c>
      <c r="E57" s="63">
        <f>SUMIFS('1. Staff costs'!N:N,'1. Staff costs'!C:C,B57,'1. Staff costs'!B:B,$E$25,'1. Staff costs'!O:O,"&lt;&gt;Error")+SUMIFS('2-3. Travel Costs&amp;Costs of Stay'!Q:Q,'2-3. Travel Costs&amp;Costs of Stay'!C:C,B57,'2-3. Travel Costs&amp;Costs of Stay'!B:B,$E$25,'2-3. Travel Costs&amp;Costs of Stay'!R:R,"&lt;&gt;Error")+SUMIFS('4. Equipment Costs'!N:N,'4. Equipment Costs'!C:C,B57,'4. Equipment Costs'!B:B,$E$25,'4. Equipment Costs'!O:O,"&lt;&gt;Error")+SUMIFS('5. Subcontracting Costs'!N:N,'5. Subcontracting Costs'!C:C,B57,'5. Subcontracting Costs'!B:B,$E$25,'5. Subcontracting Costs'!O:O,"&lt;&gt;Error")</f>
        <v>0</v>
      </c>
      <c r="F57" s="63">
        <f>SUMIFS('1. Staff costs'!N:N,'1. Staff costs'!C:C,B57,'1. Staff costs'!B:B,$F$25,'1. Staff costs'!O:O,"&lt;&gt;Error")+SUMIFS('2-3. Travel Costs&amp;Costs of Stay'!Q:Q,'2-3. Travel Costs&amp;Costs of Stay'!C:C,B57,'2-3. Travel Costs&amp;Costs of Stay'!B:B,$F$25,'2-3. Travel Costs&amp;Costs of Stay'!R:R,"&lt;&gt;Error")+SUMIFS('4. Equipment Costs'!N:N,'4. Equipment Costs'!C:C,B57,'4. Equipment Costs'!B:B,$F$25,'4. Equipment Costs'!O:O,"&lt;&gt;Error")+SUMIFS('5. Subcontracting Costs'!N:N,'5. Subcontracting Costs'!C:C,B57,'5. Subcontracting Costs'!B:B,$F$25,'5. Subcontracting Costs'!O:O,"&lt;&gt;Error")</f>
        <v>0</v>
      </c>
      <c r="G57" s="63">
        <f>SUMIFS('1. Staff costs'!N:N,'1. Staff costs'!C:C,B57,'1. Staff costs'!B:B,$G$25,'1. Staff costs'!O:O,"&lt;&gt;Error")+SUMIFS('2-3. Travel Costs&amp;Costs of Stay'!Q:Q,'2-3. Travel Costs&amp;Costs of Stay'!C:C,B57,'2-3. Travel Costs&amp;Costs of Stay'!B:B,$G$25,'2-3. Travel Costs&amp;Costs of Stay'!R:R,"&lt;&gt;Error")+SUMIFS('4. Equipment Costs'!N:N,'4. Equipment Costs'!C:C,B57,'4. Equipment Costs'!B:B,$G$25,'4. Equipment Costs'!O:O,"&lt;&gt;Error")+SUMIFS('5. Subcontracting Costs'!N:N,'5. Subcontracting Costs'!C:C,B57,'5. Subcontracting Costs'!B:B,$G$25,'5. Subcontracting Costs'!O:O,"&lt;&gt;Error")</f>
        <v>0</v>
      </c>
      <c r="H57" s="298"/>
      <c r="I57" s="64">
        <f t="shared" si="1"/>
        <v>0</v>
      </c>
    </row>
    <row r="58" spans="2:9" x14ac:dyDescent="0.35">
      <c r="B58" s="171" t="s">
        <v>121</v>
      </c>
      <c r="C58" s="63">
        <f>SUMIFS('1. Staff costs'!N:N,'1. Staff costs'!C:C,B58,'1. Staff costs'!B:B,$C$25,'1. Staff costs'!O:O,"&lt;&gt;Error")+SUMIFS('2-3. Travel Costs&amp;Costs of Stay'!Q:Q,'2-3. Travel Costs&amp;Costs of Stay'!C:C,B58,'2-3. Travel Costs&amp;Costs of Stay'!B:B,$C$25,'2-3. Travel Costs&amp;Costs of Stay'!R:R,"&lt;&gt;Error")+SUMIFS('4. Equipment Costs'!N:N,'4. Equipment Costs'!C:C,B58,'4. Equipment Costs'!B:B,$C$25,'4. Equipment Costs'!O:O,"&lt;&gt;Error")+SUMIFS('5. Subcontracting Costs'!N:N,'5. Subcontracting Costs'!C:C,B58,'5. Subcontracting Costs'!B:B,$C$25,'5. Subcontracting Costs'!O:O,"&lt;&gt;Error")</f>
        <v>0</v>
      </c>
      <c r="D58" s="63">
        <f>SUMIFS('1. Staff costs'!N:N,'1. Staff costs'!C:C,B58,'1. Staff costs'!B:B,$D$25,'1. Staff costs'!O:O,"&lt;&gt;Error")+SUMIFS('2-3. Travel Costs&amp;Costs of Stay'!Q:Q,'2-3. Travel Costs&amp;Costs of Stay'!C:C,B58,'2-3. Travel Costs&amp;Costs of Stay'!B:B,$D$25,'2-3. Travel Costs&amp;Costs of Stay'!R:R,"&lt;&gt;Error")+SUMIFS('4. Equipment Costs'!N:N,'4. Equipment Costs'!C:C,B58,'4. Equipment Costs'!B:B,$D$25,'4. Equipment Costs'!O:O,"&lt;&gt;Error")+SUMIFS('5. Subcontracting Costs'!N:N,'5. Subcontracting Costs'!C:C,B58,'5. Subcontracting Costs'!B:B,$D$25,'5. Subcontracting Costs'!O:O,"&lt;&gt;Error")</f>
        <v>0</v>
      </c>
      <c r="E58" s="63">
        <f>SUMIFS('1. Staff costs'!N:N,'1. Staff costs'!C:C,B58,'1. Staff costs'!B:B,$E$25,'1. Staff costs'!O:O,"&lt;&gt;Error")+SUMIFS('2-3. Travel Costs&amp;Costs of Stay'!Q:Q,'2-3. Travel Costs&amp;Costs of Stay'!C:C,B58,'2-3. Travel Costs&amp;Costs of Stay'!B:B,$E$25,'2-3. Travel Costs&amp;Costs of Stay'!R:R,"&lt;&gt;Error")+SUMIFS('4. Equipment Costs'!N:N,'4. Equipment Costs'!C:C,B58,'4. Equipment Costs'!B:B,$E$25,'4. Equipment Costs'!O:O,"&lt;&gt;Error")+SUMIFS('5. Subcontracting Costs'!N:N,'5. Subcontracting Costs'!C:C,B58,'5. Subcontracting Costs'!B:B,$E$25,'5. Subcontracting Costs'!O:O,"&lt;&gt;Error")</f>
        <v>0</v>
      </c>
      <c r="F58" s="63">
        <f>SUMIFS('1. Staff costs'!N:N,'1. Staff costs'!C:C,B58,'1. Staff costs'!B:B,$F$25,'1. Staff costs'!O:O,"&lt;&gt;Error")+SUMIFS('2-3. Travel Costs&amp;Costs of Stay'!Q:Q,'2-3. Travel Costs&amp;Costs of Stay'!C:C,B58,'2-3. Travel Costs&amp;Costs of Stay'!B:B,$F$25,'2-3. Travel Costs&amp;Costs of Stay'!R:R,"&lt;&gt;Error")+SUMIFS('4. Equipment Costs'!N:N,'4. Equipment Costs'!C:C,B58,'4. Equipment Costs'!B:B,$F$25,'4. Equipment Costs'!O:O,"&lt;&gt;Error")+SUMIFS('5. Subcontracting Costs'!N:N,'5. Subcontracting Costs'!C:C,B58,'5. Subcontracting Costs'!B:B,$F$25,'5. Subcontracting Costs'!O:O,"&lt;&gt;Error")</f>
        <v>0</v>
      </c>
      <c r="G58" s="63">
        <f>SUMIFS('1. Staff costs'!N:N,'1. Staff costs'!C:C,B58,'1. Staff costs'!B:B,$G$25,'1. Staff costs'!O:O,"&lt;&gt;Error")+SUMIFS('2-3. Travel Costs&amp;Costs of Stay'!Q:Q,'2-3. Travel Costs&amp;Costs of Stay'!C:C,B58,'2-3. Travel Costs&amp;Costs of Stay'!B:B,$G$25,'2-3. Travel Costs&amp;Costs of Stay'!R:R,"&lt;&gt;Error")+SUMIFS('4. Equipment Costs'!N:N,'4. Equipment Costs'!C:C,B58,'4. Equipment Costs'!B:B,$G$25,'4. Equipment Costs'!O:O,"&lt;&gt;Error")+SUMIFS('5. Subcontracting Costs'!N:N,'5. Subcontracting Costs'!C:C,B58,'5. Subcontracting Costs'!B:B,$G$25,'5. Subcontracting Costs'!O:O,"&lt;&gt;Error")</f>
        <v>0</v>
      </c>
      <c r="H58" s="298"/>
      <c r="I58" s="64">
        <f t="shared" si="1"/>
        <v>0</v>
      </c>
    </row>
    <row r="59" spans="2:9" x14ac:dyDescent="0.35">
      <c r="B59" s="171" t="s">
        <v>122</v>
      </c>
      <c r="C59" s="63">
        <f>SUMIFS('1. Staff costs'!N:N,'1. Staff costs'!C:C,B59,'1. Staff costs'!B:B,$C$25,'1. Staff costs'!O:O,"&lt;&gt;Error")+SUMIFS('2-3. Travel Costs&amp;Costs of Stay'!Q:Q,'2-3. Travel Costs&amp;Costs of Stay'!C:C,B59,'2-3. Travel Costs&amp;Costs of Stay'!B:B,$C$25,'2-3. Travel Costs&amp;Costs of Stay'!R:R,"&lt;&gt;Error")+SUMIFS('4. Equipment Costs'!N:N,'4. Equipment Costs'!C:C,B59,'4. Equipment Costs'!B:B,$C$25,'4. Equipment Costs'!O:O,"&lt;&gt;Error")+SUMIFS('5. Subcontracting Costs'!N:N,'5. Subcontracting Costs'!C:C,B59,'5. Subcontracting Costs'!B:B,$C$25,'5. Subcontracting Costs'!O:O,"&lt;&gt;Error")</f>
        <v>0</v>
      </c>
      <c r="D59" s="63">
        <f>SUMIFS('1. Staff costs'!N:N,'1. Staff costs'!C:C,B59,'1. Staff costs'!B:B,$D$25,'1. Staff costs'!O:O,"&lt;&gt;Error")+SUMIFS('2-3. Travel Costs&amp;Costs of Stay'!Q:Q,'2-3. Travel Costs&amp;Costs of Stay'!C:C,B59,'2-3. Travel Costs&amp;Costs of Stay'!B:B,$D$25,'2-3. Travel Costs&amp;Costs of Stay'!R:R,"&lt;&gt;Error")+SUMIFS('4. Equipment Costs'!N:N,'4. Equipment Costs'!C:C,B59,'4. Equipment Costs'!B:B,$D$25,'4. Equipment Costs'!O:O,"&lt;&gt;Error")+SUMIFS('5. Subcontracting Costs'!N:N,'5. Subcontracting Costs'!C:C,B59,'5. Subcontracting Costs'!B:B,$D$25,'5. Subcontracting Costs'!O:O,"&lt;&gt;Error")</f>
        <v>0</v>
      </c>
      <c r="E59" s="63">
        <f>SUMIFS('1. Staff costs'!N:N,'1. Staff costs'!C:C,B59,'1. Staff costs'!B:B,$E$25,'1. Staff costs'!O:O,"&lt;&gt;Error")+SUMIFS('2-3. Travel Costs&amp;Costs of Stay'!Q:Q,'2-3. Travel Costs&amp;Costs of Stay'!C:C,B59,'2-3. Travel Costs&amp;Costs of Stay'!B:B,$E$25,'2-3. Travel Costs&amp;Costs of Stay'!R:R,"&lt;&gt;Error")+SUMIFS('4. Equipment Costs'!N:N,'4. Equipment Costs'!C:C,B59,'4. Equipment Costs'!B:B,$E$25,'4. Equipment Costs'!O:O,"&lt;&gt;Error")+SUMIFS('5. Subcontracting Costs'!N:N,'5. Subcontracting Costs'!C:C,B59,'5. Subcontracting Costs'!B:B,$E$25,'5. Subcontracting Costs'!O:O,"&lt;&gt;Error")</f>
        <v>0</v>
      </c>
      <c r="F59" s="63">
        <f>SUMIFS('1. Staff costs'!N:N,'1. Staff costs'!C:C,B59,'1. Staff costs'!B:B,$F$25,'1. Staff costs'!O:O,"&lt;&gt;Error")+SUMIFS('2-3. Travel Costs&amp;Costs of Stay'!Q:Q,'2-3. Travel Costs&amp;Costs of Stay'!C:C,B59,'2-3. Travel Costs&amp;Costs of Stay'!B:B,$F$25,'2-3. Travel Costs&amp;Costs of Stay'!R:R,"&lt;&gt;Error")+SUMIFS('4. Equipment Costs'!N:N,'4. Equipment Costs'!C:C,B59,'4. Equipment Costs'!B:B,$F$25,'4. Equipment Costs'!O:O,"&lt;&gt;Error")+SUMIFS('5. Subcontracting Costs'!N:N,'5. Subcontracting Costs'!C:C,B59,'5. Subcontracting Costs'!B:B,$F$25,'5. Subcontracting Costs'!O:O,"&lt;&gt;Error")</f>
        <v>0</v>
      </c>
      <c r="G59" s="63">
        <f>SUMIFS('1. Staff costs'!N:N,'1. Staff costs'!C:C,B59,'1. Staff costs'!B:B,$G$25,'1. Staff costs'!O:O,"&lt;&gt;Error")+SUMIFS('2-3. Travel Costs&amp;Costs of Stay'!Q:Q,'2-3. Travel Costs&amp;Costs of Stay'!C:C,B59,'2-3. Travel Costs&amp;Costs of Stay'!B:B,$G$25,'2-3. Travel Costs&amp;Costs of Stay'!R:R,"&lt;&gt;Error")+SUMIFS('4. Equipment Costs'!N:N,'4. Equipment Costs'!C:C,B59,'4. Equipment Costs'!B:B,$G$25,'4. Equipment Costs'!O:O,"&lt;&gt;Error")+SUMIFS('5. Subcontracting Costs'!N:N,'5. Subcontracting Costs'!C:C,B59,'5. Subcontracting Costs'!B:B,$G$25,'5. Subcontracting Costs'!O:O,"&lt;&gt;Error")</f>
        <v>0</v>
      </c>
      <c r="H59" s="298"/>
      <c r="I59" s="64">
        <f t="shared" si="1"/>
        <v>0</v>
      </c>
    </row>
    <row r="60" spans="2:9" x14ac:dyDescent="0.35">
      <c r="B60" s="171" t="s">
        <v>123</v>
      </c>
      <c r="C60" s="63">
        <f>SUMIFS('1. Staff costs'!N:N,'1. Staff costs'!C:C,B60,'1. Staff costs'!B:B,$C$25,'1. Staff costs'!O:O,"&lt;&gt;Error")+SUMIFS('2-3. Travel Costs&amp;Costs of Stay'!Q:Q,'2-3. Travel Costs&amp;Costs of Stay'!C:C,B60,'2-3. Travel Costs&amp;Costs of Stay'!B:B,$C$25,'2-3. Travel Costs&amp;Costs of Stay'!R:R,"&lt;&gt;Error")+SUMIFS('4. Equipment Costs'!N:N,'4. Equipment Costs'!C:C,B60,'4. Equipment Costs'!B:B,$C$25,'4. Equipment Costs'!O:O,"&lt;&gt;Error")+SUMIFS('5. Subcontracting Costs'!N:N,'5. Subcontracting Costs'!C:C,B60,'5. Subcontracting Costs'!B:B,$C$25,'5. Subcontracting Costs'!O:O,"&lt;&gt;Error")</f>
        <v>0</v>
      </c>
      <c r="D60" s="63">
        <f>SUMIFS('1. Staff costs'!N:N,'1. Staff costs'!C:C,B60,'1. Staff costs'!B:B,$D$25,'1. Staff costs'!O:O,"&lt;&gt;Error")+SUMIFS('2-3. Travel Costs&amp;Costs of Stay'!Q:Q,'2-3. Travel Costs&amp;Costs of Stay'!C:C,B60,'2-3. Travel Costs&amp;Costs of Stay'!B:B,$D$25,'2-3. Travel Costs&amp;Costs of Stay'!R:R,"&lt;&gt;Error")+SUMIFS('4. Equipment Costs'!N:N,'4. Equipment Costs'!C:C,B60,'4. Equipment Costs'!B:B,$D$25,'4. Equipment Costs'!O:O,"&lt;&gt;Error")+SUMIFS('5. Subcontracting Costs'!N:N,'5. Subcontracting Costs'!C:C,B60,'5. Subcontracting Costs'!B:B,$D$25,'5. Subcontracting Costs'!O:O,"&lt;&gt;Error")</f>
        <v>0</v>
      </c>
      <c r="E60" s="63">
        <f>SUMIFS('1. Staff costs'!N:N,'1. Staff costs'!C:C,B60,'1. Staff costs'!B:B,$E$25,'1. Staff costs'!O:O,"&lt;&gt;Error")+SUMIFS('2-3. Travel Costs&amp;Costs of Stay'!Q:Q,'2-3. Travel Costs&amp;Costs of Stay'!C:C,B60,'2-3. Travel Costs&amp;Costs of Stay'!B:B,$E$25,'2-3. Travel Costs&amp;Costs of Stay'!R:R,"&lt;&gt;Error")+SUMIFS('4. Equipment Costs'!N:N,'4. Equipment Costs'!C:C,B60,'4. Equipment Costs'!B:B,$E$25,'4. Equipment Costs'!O:O,"&lt;&gt;Error")+SUMIFS('5. Subcontracting Costs'!N:N,'5. Subcontracting Costs'!C:C,B60,'5. Subcontracting Costs'!B:B,$E$25,'5. Subcontracting Costs'!O:O,"&lt;&gt;Error")</f>
        <v>0</v>
      </c>
      <c r="F60" s="63">
        <f>SUMIFS('1. Staff costs'!N:N,'1. Staff costs'!C:C,B60,'1. Staff costs'!B:B,$F$25,'1. Staff costs'!O:O,"&lt;&gt;Error")+SUMIFS('2-3. Travel Costs&amp;Costs of Stay'!Q:Q,'2-3. Travel Costs&amp;Costs of Stay'!C:C,B60,'2-3. Travel Costs&amp;Costs of Stay'!B:B,$F$25,'2-3. Travel Costs&amp;Costs of Stay'!R:R,"&lt;&gt;Error")+SUMIFS('4. Equipment Costs'!N:N,'4. Equipment Costs'!C:C,B60,'4. Equipment Costs'!B:B,$F$25,'4. Equipment Costs'!O:O,"&lt;&gt;Error")+SUMIFS('5. Subcontracting Costs'!N:N,'5. Subcontracting Costs'!C:C,B60,'5. Subcontracting Costs'!B:B,$F$25,'5. Subcontracting Costs'!O:O,"&lt;&gt;Error")</f>
        <v>0</v>
      </c>
      <c r="G60" s="63">
        <f>SUMIFS('1. Staff costs'!N:N,'1. Staff costs'!C:C,B60,'1. Staff costs'!B:B,$G$25,'1. Staff costs'!O:O,"&lt;&gt;Error")+SUMIFS('2-3. Travel Costs&amp;Costs of Stay'!Q:Q,'2-3. Travel Costs&amp;Costs of Stay'!C:C,B60,'2-3. Travel Costs&amp;Costs of Stay'!B:B,$G$25,'2-3. Travel Costs&amp;Costs of Stay'!R:R,"&lt;&gt;Error")+SUMIFS('4. Equipment Costs'!N:N,'4. Equipment Costs'!C:C,B60,'4. Equipment Costs'!B:B,$G$25,'4. Equipment Costs'!O:O,"&lt;&gt;Error")+SUMIFS('5. Subcontracting Costs'!N:N,'5. Subcontracting Costs'!C:C,B60,'5. Subcontracting Costs'!B:B,$G$25,'5. Subcontracting Costs'!O:O,"&lt;&gt;Error")</f>
        <v>0</v>
      </c>
      <c r="H60" s="298"/>
      <c r="I60" s="64">
        <f t="shared" si="1"/>
        <v>0</v>
      </c>
    </row>
    <row r="61" spans="2:9" x14ac:dyDescent="0.35">
      <c r="B61" s="171" t="s">
        <v>124</v>
      </c>
      <c r="C61" s="63">
        <f>SUMIFS('1. Staff costs'!N:N,'1. Staff costs'!C:C,B61,'1. Staff costs'!B:B,$C$25,'1. Staff costs'!O:O,"&lt;&gt;Error")+SUMIFS('2-3. Travel Costs&amp;Costs of Stay'!Q:Q,'2-3. Travel Costs&amp;Costs of Stay'!C:C,B61,'2-3. Travel Costs&amp;Costs of Stay'!B:B,$C$25,'2-3. Travel Costs&amp;Costs of Stay'!R:R,"&lt;&gt;Error")+SUMIFS('4. Equipment Costs'!N:N,'4. Equipment Costs'!C:C,B61,'4. Equipment Costs'!B:B,$C$25,'4. Equipment Costs'!O:O,"&lt;&gt;Error")+SUMIFS('5. Subcontracting Costs'!N:N,'5. Subcontracting Costs'!C:C,B61,'5. Subcontracting Costs'!B:B,$C$25,'5. Subcontracting Costs'!O:O,"&lt;&gt;Error")</f>
        <v>0</v>
      </c>
      <c r="D61" s="63">
        <f>SUMIFS('1. Staff costs'!N:N,'1. Staff costs'!C:C,B61,'1. Staff costs'!B:B,$D$25,'1. Staff costs'!O:O,"&lt;&gt;Error")+SUMIFS('2-3. Travel Costs&amp;Costs of Stay'!Q:Q,'2-3. Travel Costs&amp;Costs of Stay'!C:C,B61,'2-3. Travel Costs&amp;Costs of Stay'!B:B,$D$25,'2-3. Travel Costs&amp;Costs of Stay'!R:R,"&lt;&gt;Error")+SUMIFS('4. Equipment Costs'!N:N,'4. Equipment Costs'!C:C,B61,'4. Equipment Costs'!B:B,$D$25,'4. Equipment Costs'!O:O,"&lt;&gt;Error")+SUMIFS('5. Subcontracting Costs'!N:N,'5. Subcontracting Costs'!C:C,B61,'5. Subcontracting Costs'!B:B,$D$25,'5. Subcontracting Costs'!O:O,"&lt;&gt;Error")</f>
        <v>0</v>
      </c>
      <c r="E61" s="63">
        <f>SUMIFS('1. Staff costs'!N:N,'1. Staff costs'!C:C,B61,'1. Staff costs'!B:B,$E$25,'1. Staff costs'!O:O,"&lt;&gt;Error")+SUMIFS('2-3. Travel Costs&amp;Costs of Stay'!Q:Q,'2-3. Travel Costs&amp;Costs of Stay'!C:C,B61,'2-3. Travel Costs&amp;Costs of Stay'!B:B,$E$25,'2-3. Travel Costs&amp;Costs of Stay'!R:R,"&lt;&gt;Error")+SUMIFS('4. Equipment Costs'!N:N,'4. Equipment Costs'!C:C,B61,'4. Equipment Costs'!B:B,$E$25,'4. Equipment Costs'!O:O,"&lt;&gt;Error")+SUMIFS('5. Subcontracting Costs'!N:N,'5. Subcontracting Costs'!C:C,B61,'5. Subcontracting Costs'!B:B,$E$25,'5. Subcontracting Costs'!O:O,"&lt;&gt;Error")</f>
        <v>0</v>
      </c>
      <c r="F61" s="63">
        <f>SUMIFS('1. Staff costs'!N:N,'1. Staff costs'!C:C,B61,'1. Staff costs'!B:B,$F$25,'1. Staff costs'!O:O,"&lt;&gt;Error")+SUMIFS('2-3. Travel Costs&amp;Costs of Stay'!Q:Q,'2-3. Travel Costs&amp;Costs of Stay'!C:C,B61,'2-3. Travel Costs&amp;Costs of Stay'!B:B,$F$25,'2-3. Travel Costs&amp;Costs of Stay'!R:R,"&lt;&gt;Error")+SUMIFS('4. Equipment Costs'!N:N,'4. Equipment Costs'!C:C,B61,'4. Equipment Costs'!B:B,$F$25,'4. Equipment Costs'!O:O,"&lt;&gt;Error")+SUMIFS('5. Subcontracting Costs'!N:N,'5. Subcontracting Costs'!C:C,B61,'5. Subcontracting Costs'!B:B,$F$25,'5. Subcontracting Costs'!O:O,"&lt;&gt;Error")</f>
        <v>0</v>
      </c>
      <c r="G61" s="63">
        <f>SUMIFS('1. Staff costs'!N:N,'1. Staff costs'!C:C,B61,'1. Staff costs'!B:B,$G$25,'1. Staff costs'!O:O,"&lt;&gt;Error")+SUMIFS('2-3. Travel Costs&amp;Costs of Stay'!Q:Q,'2-3. Travel Costs&amp;Costs of Stay'!C:C,B61,'2-3. Travel Costs&amp;Costs of Stay'!B:B,$G$25,'2-3. Travel Costs&amp;Costs of Stay'!R:R,"&lt;&gt;Error")+SUMIFS('4. Equipment Costs'!N:N,'4. Equipment Costs'!C:C,B61,'4. Equipment Costs'!B:B,$G$25,'4. Equipment Costs'!O:O,"&lt;&gt;Error")+SUMIFS('5. Subcontracting Costs'!N:N,'5. Subcontracting Costs'!C:C,B61,'5. Subcontracting Costs'!B:B,$G$25,'5. Subcontracting Costs'!O:O,"&lt;&gt;Error")</f>
        <v>0</v>
      </c>
      <c r="H61" s="298"/>
      <c r="I61" s="64">
        <f t="shared" si="1"/>
        <v>0</v>
      </c>
    </row>
    <row r="62" spans="2:9" x14ac:dyDescent="0.35">
      <c r="B62" s="171" t="s">
        <v>125</v>
      </c>
      <c r="C62" s="63">
        <f>SUMIFS('1. Staff costs'!N:N,'1. Staff costs'!C:C,B62,'1. Staff costs'!B:B,$C$25,'1. Staff costs'!O:O,"&lt;&gt;Error")+SUMIFS('2-3. Travel Costs&amp;Costs of Stay'!Q:Q,'2-3. Travel Costs&amp;Costs of Stay'!C:C,B62,'2-3. Travel Costs&amp;Costs of Stay'!B:B,$C$25,'2-3. Travel Costs&amp;Costs of Stay'!R:R,"&lt;&gt;Error")+SUMIFS('4. Equipment Costs'!N:N,'4. Equipment Costs'!C:C,B62,'4. Equipment Costs'!B:B,$C$25,'4. Equipment Costs'!O:O,"&lt;&gt;Error")+SUMIFS('5. Subcontracting Costs'!N:N,'5. Subcontracting Costs'!C:C,B62,'5. Subcontracting Costs'!B:B,$C$25,'5. Subcontracting Costs'!O:O,"&lt;&gt;Error")</f>
        <v>0</v>
      </c>
      <c r="D62" s="63">
        <f>SUMIFS('1. Staff costs'!N:N,'1. Staff costs'!C:C,B62,'1. Staff costs'!B:B,$D$25,'1. Staff costs'!O:O,"&lt;&gt;Error")+SUMIFS('2-3. Travel Costs&amp;Costs of Stay'!Q:Q,'2-3. Travel Costs&amp;Costs of Stay'!C:C,B62,'2-3. Travel Costs&amp;Costs of Stay'!B:B,$D$25,'2-3. Travel Costs&amp;Costs of Stay'!R:R,"&lt;&gt;Error")+SUMIFS('4. Equipment Costs'!N:N,'4. Equipment Costs'!C:C,B62,'4. Equipment Costs'!B:B,$D$25,'4. Equipment Costs'!O:O,"&lt;&gt;Error")+SUMIFS('5. Subcontracting Costs'!N:N,'5. Subcontracting Costs'!C:C,B62,'5. Subcontracting Costs'!B:B,$D$25,'5. Subcontracting Costs'!O:O,"&lt;&gt;Error")</f>
        <v>0</v>
      </c>
      <c r="E62" s="63">
        <f>SUMIFS('1. Staff costs'!N:N,'1. Staff costs'!C:C,B62,'1. Staff costs'!B:B,$E$25,'1. Staff costs'!O:O,"&lt;&gt;Error")+SUMIFS('2-3. Travel Costs&amp;Costs of Stay'!Q:Q,'2-3. Travel Costs&amp;Costs of Stay'!C:C,B62,'2-3. Travel Costs&amp;Costs of Stay'!B:B,$E$25,'2-3. Travel Costs&amp;Costs of Stay'!R:R,"&lt;&gt;Error")+SUMIFS('4. Equipment Costs'!N:N,'4. Equipment Costs'!C:C,B62,'4. Equipment Costs'!B:B,$E$25,'4. Equipment Costs'!O:O,"&lt;&gt;Error")+SUMIFS('5. Subcontracting Costs'!N:N,'5. Subcontracting Costs'!C:C,B62,'5. Subcontracting Costs'!B:B,$E$25,'5. Subcontracting Costs'!O:O,"&lt;&gt;Error")</f>
        <v>0</v>
      </c>
      <c r="F62" s="63">
        <f>SUMIFS('1. Staff costs'!N:N,'1. Staff costs'!C:C,B62,'1. Staff costs'!B:B,$F$25,'1. Staff costs'!O:O,"&lt;&gt;Error")+SUMIFS('2-3. Travel Costs&amp;Costs of Stay'!Q:Q,'2-3. Travel Costs&amp;Costs of Stay'!C:C,B62,'2-3. Travel Costs&amp;Costs of Stay'!B:B,$F$25,'2-3. Travel Costs&amp;Costs of Stay'!R:R,"&lt;&gt;Error")+SUMIFS('4. Equipment Costs'!N:N,'4. Equipment Costs'!C:C,B62,'4. Equipment Costs'!B:B,$F$25,'4. Equipment Costs'!O:O,"&lt;&gt;Error")+SUMIFS('5. Subcontracting Costs'!N:N,'5. Subcontracting Costs'!C:C,B62,'5. Subcontracting Costs'!B:B,$F$25,'5. Subcontracting Costs'!O:O,"&lt;&gt;Error")</f>
        <v>0</v>
      </c>
      <c r="G62" s="63">
        <f>SUMIFS('1. Staff costs'!N:N,'1. Staff costs'!C:C,B62,'1. Staff costs'!B:B,$G$25,'1. Staff costs'!O:O,"&lt;&gt;Error")+SUMIFS('2-3. Travel Costs&amp;Costs of Stay'!Q:Q,'2-3. Travel Costs&amp;Costs of Stay'!C:C,B62,'2-3. Travel Costs&amp;Costs of Stay'!B:B,$G$25,'2-3. Travel Costs&amp;Costs of Stay'!R:R,"&lt;&gt;Error")+SUMIFS('4. Equipment Costs'!N:N,'4. Equipment Costs'!C:C,B62,'4. Equipment Costs'!B:B,$G$25,'4. Equipment Costs'!O:O,"&lt;&gt;Error")+SUMIFS('5. Subcontracting Costs'!N:N,'5. Subcontracting Costs'!C:C,B62,'5. Subcontracting Costs'!B:B,$G$25,'5. Subcontracting Costs'!O:O,"&lt;&gt;Error")</f>
        <v>0</v>
      </c>
      <c r="H62" s="298"/>
      <c r="I62" s="64">
        <f t="shared" si="1"/>
        <v>0</v>
      </c>
    </row>
    <row r="63" spans="2:9" x14ac:dyDescent="0.35">
      <c r="B63" s="171" t="s">
        <v>126</v>
      </c>
      <c r="C63" s="63">
        <f>SUMIFS('1. Staff costs'!N:N,'1. Staff costs'!C:C,B63,'1. Staff costs'!B:B,$C$25,'1. Staff costs'!O:O,"&lt;&gt;Error")+SUMIFS('2-3. Travel Costs&amp;Costs of Stay'!Q:Q,'2-3. Travel Costs&amp;Costs of Stay'!C:C,B63,'2-3. Travel Costs&amp;Costs of Stay'!B:B,$C$25,'2-3. Travel Costs&amp;Costs of Stay'!R:R,"&lt;&gt;Error")+SUMIFS('4. Equipment Costs'!N:N,'4. Equipment Costs'!C:C,B63,'4. Equipment Costs'!B:B,$C$25,'4. Equipment Costs'!O:O,"&lt;&gt;Error")+SUMIFS('5. Subcontracting Costs'!N:N,'5. Subcontracting Costs'!C:C,B63,'5. Subcontracting Costs'!B:B,$C$25,'5. Subcontracting Costs'!O:O,"&lt;&gt;Error")</f>
        <v>0</v>
      </c>
      <c r="D63" s="63">
        <f>SUMIFS('1. Staff costs'!N:N,'1. Staff costs'!C:C,B63,'1. Staff costs'!B:B,$D$25,'1. Staff costs'!O:O,"&lt;&gt;Error")+SUMIFS('2-3. Travel Costs&amp;Costs of Stay'!Q:Q,'2-3. Travel Costs&amp;Costs of Stay'!C:C,B63,'2-3. Travel Costs&amp;Costs of Stay'!B:B,$D$25,'2-3. Travel Costs&amp;Costs of Stay'!R:R,"&lt;&gt;Error")+SUMIFS('4. Equipment Costs'!N:N,'4. Equipment Costs'!C:C,B63,'4. Equipment Costs'!B:B,$D$25,'4. Equipment Costs'!O:O,"&lt;&gt;Error")+SUMIFS('5. Subcontracting Costs'!N:N,'5. Subcontracting Costs'!C:C,B63,'5. Subcontracting Costs'!B:B,$D$25,'5. Subcontracting Costs'!O:O,"&lt;&gt;Error")</f>
        <v>0</v>
      </c>
      <c r="E63" s="63">
        <f>SUMIFS('1. Staff costs'!N:N,'1. Staff costs'!C:C,B63,'1. Staff costs'!B:B,$E$25,'1. Staff costs'!O:O,"&lt;&gt;Error")+SUMIFS('2-3. Travel Costs&amp;Costs of Stay'!Q:Q,'2-3. Travel Costs&amp;Costs of Stay'!C:C,B63,'2-3. Travel Costs&amp;Costs of Stay'!B:B,$E$25,'2-3. Travel Costs&amp;Costs of Stay'!R:R,"&lt;&gt;Error")+SUMIFS('4. Equipment Costs'!N:N,'4. Equipment Costs'!C:C,B63,'4. Equipment Costs'!B:B,$E$25,'4. Equipment Costs'!O:O,"&lt;&gt;Error")+SUMIFS('5. Subcontracting Costs'!N:N,'5. Subcontracting Costs'!C:C,B63,'5. Subcontracting Costs'!B:B,$E$25,'5. Subcontracting Costs'!O:O,"&lt;&gt;Error")</f>
        <v>0</v>
      </c>
      <c r="F63" s="63">
        <f>SUMIFS('1. Staff costs'!N:N,'1. Staff costs'!C:C,B63,'1. Staff costs'!B:B,$F$25,'1. Staff costs'!O:O,"&lt;&gt;Error")+SUMIFS('2-3. Travel Costs&amp;Costs of Stay'!Q:Q,'2-3. Travel Costs&amp;Costs of Stay'!C:C,B63,'2-3. Travel Costs&amp;Costs of Stay'!B:B,$F$25,'2-3. Travel Costs&amp;Costs of Stay'!R:R,"&lt;&gt;Error")+SUMIFS('4. Equipment Costs'!N:N,'4. Equipment Costs'!C:C,B63,'4. Equipment Costs'!B:B,$F$25,'4. Equipment Costs'!O:O,"&lt;&gt;Error")+SUMIFS('5. Subcontracting Costs'!N:N,'5. Subcontracting Costs'!C:C,B63,'5. Subcontracting Costs'!B:B,$F$25,'5. Subcontracting Costs'!O:O,"&lt;&gt;Error")</f>
        <v>0</v>
      </c>
      <c r="G63" s="63">
        <f>SUMIFS('1. Staff costs'!N:N,'1. Staff costs'!C:C,B63,'1. Staff costs'!B:B,$G$25,'1. Staff costs'!O:O,"&lt;&gt;Error")+SUMIFS('2-3. Travel Costs&amp;Costs of Stay'!Q:Q,'2-3. Travel Costs&amp;Costs of Stay'!C:C,B63,'2-3. Travel Costs&amp;Costs of Stay'!B:B,$G$25,'2-3. Travel Costs&amp;Costs of Stay'!R:R,"&lt;&gt;Error")+SUMIFS('4. Equipment Costs'!N:N,'4. Equipment Costs'!C:C,B63,'4. Equipment Costs'!B:B,$G$25,'4. Equipment Costs'!O:O,"&lt;&gt;Error")+SUMIFS('5. Subcontracting Costs'!N:N,'5. Subcontracting Costs'!C:C,B63,'5. Subcontracting Costs'!B:B,$G$25,'5. Subcontracting Costs'!O:O,"&lt;&gt;Error")</f>
        <v>0</v>
      </c>
      <c r="H63" s="298"/>
      <c r="I63" s="64">
        <f t="shared" si="1"/>
        <v>0</v>
      </c>
    </row>
    <row r="64" spans="2:9" x14ac:dyDescent="0.35">
      <c r="B64" s="171" t="s">
        <v>127</v>
      </c>
      <c r="C64" s="63">
        <f>SUMIFS('1. Staff costs'!N:N,'1. Staff costs'!C:C,B64,'1. Staff costs'!B:B,$C$25,'1. Staff costs'!O:O,"&lt;&gt;Error")+SUMIFS('2-3. Travel Costs&amp;Costs of Stay'!Q:Q,'2-3. Travel Costs&amp;Costs of Stay'!C:C,B64,'2-3. Travel Costs&amp;Costs of Stay'!B:B,$C$25,'2-3. Travel Costs&amp;Costs of Stay'!R:R,"&lt;&gt;Error")+SUMIFS('4. Equipment Costs'!N:N,'4. Equipment Costs'!C:C,B64,'4. Equipment Costs'!B:B,$C$25,'4. Equipment Costs'!O:O,"&lt;&gt;Error")+SUMIFS('5. Subcontracting Costs'!N:N,'5. Subcontracting Costs'!C:C,B64,'5. Subcontracting Costs'!B:B,$C$25,'5. Subcontracting Costs'!O:O,"&lt;&gt;Error")</f>
        <v>0</v>
      </c>
      <c r="D64" s="63">
        <f>SUMIFS('1. Staff costs'!N:N,'1. Staff costs'!C:C,B64,'1. Staff costs'!B:B,$D$25,'1. Staff costs'!O:O,"&lt;&gt;Error")+SUMIFS('2-3. Travel Costs&amp;Costs of Stay'!Q:Q,'2-3. Travel Costs&amp;Costs of Stay'!C:C,B64,'2-3. Travel Costs&amp;Costs of Stay'!B:B,$D$25,'2-3. Travel Costs&amp;Costs of Stay'!R:R,"&lt;&gt;Error")+SUMIFS('4. Equipment Costs'!N:N,'4. Equipment Costs'!C:C,B64,'4. Equipment Costs'!B:B,$D$25,'4. Equipment Costs'!O:O,"&lt;&gt;Error")+SUMIFS('5. Subcontracting Costs'!N:N,'5. Subcontracting Costs'!C:C,B64,'5. Subcontracting Costs'!B:B,$D$25,'5. Subcontracting Costs'!O:O,"&lt;&gt;Error")</f>
        <v>0</v>
      </c>
      <c r="E64" s="63">
        <f>SUMIFS('1. Staff costs'!N:N,'1. Staff costs'!C:C,B64,'1. Staff costs'!B:B,$E$25,'1. Staff costs'!O:O,"&lt;&gt;Error")+SUMIFS('2-3. Travel Costs&amp;Costs of Stay'!Q:Q,'2-3. Travel Costs&amp;Costs of Stay'!C:C,B64,'2-3. Travel Costs&amp;Costs of Stay'!B:B,$E$25,'2-3. Travel Costs&amp;Costs of Stay'!R:R,"&lt;&gt;Error")+SUMIFS('4. Equipment Costs'!N:N,'4. Equipment Costs'!C:C,B64,'4. Equipment Costs'!B:B,$E$25,'4. Equipment Costs'!O:O,"&lt;&gt;Error")+SUMIFS('5. Subcontracting Costs'!N:N,'5. Subcontracting Costs'!C:C,B64,'5. Subcontracting Costs'!B:B,$E$25,'5. Subcontracting Costs'!O:O,"&lt;&gt;Error")</f>
        <v>0</v>
      </c>
      <c r="F64" s="63">
        <f>SUMIFS('1. Staff costs'!N:N,'1. Staff costs'!C:C,B64,'1. Staff costs'!B:B,$F$25,'1. Staff costs'!O:O,"&lt;&gt;Error")+SUMIFS('2-3. Travel Costs&amp;Costs of Stay'!Q:Q,'2-3. Travel Costs&amp;Costs of Stay'!C:C,B64,'2-3. Travel Costs&amp;Costs of Stay'!B:B,$F$25,'2-3. Travel Costs&amp;Costs of Stay'!R:R,"&lt;&gt;Error")+SUMIFS('4. Equipment Costs'!N:N,'4. Equipment Costs'!C:C,B64,'4. Equipment Costs'!B:B,$F$25,'4. Equipment Costs'!O:O,"&lt;&gt;Error")+SUMIFS('5. Subcontracting Costs'!N:N,'5. Subcontracting Costs'!C:C,B64,'5. Subcontracting Costs'!B:B,$F$25,'5. Subcontracting Costs'!O:O,"&lt;&gt;Error")</f>
        <v>0</v>
      </c>
      <c r="G64" s="63">
        <f>SUMIFS('1. Staff costs'!N:N,'1. Staff costs'!C:C,B64,'1. Staff costs'!B:B,$G$25,'1. Staff costs'!O:O,"&lt;&gt;Error")+SUMIFS('2-3. Travel Costs&amp;Costs of Stay'!Q:Q,'2-3. Travel Costs&amp;Costs of Stay'!C:C,B64,'2-3. Travel Costs&amp;Costs of Stay'!B:B,$G$25,'2-3. Travel Costs&amp;Costs of Stay'!R:R,"&lt;&gt;Error")+SUMIFS('4. Equipment Costs'!N:N,'4. Equipment Costs'!C:C,B64,'4. Equipment Costs'!B:B,$G$25,'4. Equipment Costs'!O:O,"&lt;&gt;Error")+SUMIFS('5. Subcontracting Costs'!N:N,'5. Subcontracting Costs'!C:C,B64,'5. Subcontracting Costs'!B:B,$G$25,'5. Subcontracting Costs'!O:O,"&lt;&gt;Error")</f>
        <v>0</v>
      </c>
      <c r="H64" s="298"/>
      <c r="I64" s="64">
        <f t="shared" si="1"/>
        <v>0</v>
      </c>
    </row>
    <row r="65" spans="2:9" x14ac:dyDescent="0.35">
      <c r="B65" s="171" t="s">
        <v>128</v>
      </c>
      <c r="C65" s="63">
        <f>SUMIFS('1. Staff costs'!N:N,'1. Staff costs'!C:C,B65,'1. Staff costs'!B:B,$C$25,'1. Staff costs'!O:O,"&lt;&gt;Error")+SUMIFS('2-3. Travel Costs&amp;Costs of Stay'!Q:Q,'2-3. Travel Costs&amp;Costs of Stay'!C:C,B65,'2-3. Travel Costs&amp;Costs of Stay'!B:B,$C$25,'2-3. Travel Costs&amp;Costs of Stay'!R:R,"&lt;&gt;Error")+SUMIFS('4. Equipment Costs'!N:N,'4. Equipment Costs'!C:C,B65,'4. Equipment Costs'!B:B,$C$25,'4. Equipment Costs'!O:O,"&lt;&gt;Error")+SUMIFS('5. Subcontracting Costs'!N:N,'5. Subcontracting Costs'!C:C,B65,'5. Subcontracting Costs'!B:B,$C$25,'5. Subcontracting Costs'!O:O,"&lt;&gt;Error")</f>
        <v>0</v>
      </c>
      <c r="D65" s="63">
        <f>SUMIFS('1. Staff costs'!N:N,'1. Staff costs'!C:C,B65,'1. Staff costs'!B:B,$D$25,'1. Staff costs'!O:O,"&lt;&gt;Error")+SUMIFS('2-3. Travel Costs&amp;Costs of Stay'!Q:Q,'2-3. Travel Costs&amp;Costs of Stay'!C:C,B65,'2-3. Travel Costs&amp;Costs of Stay'!B:B,$D$25,'2-3. Travel Costs&amp;Costs of Stay'!R:R,"&lt;&gt;Error")+SUMIFS('4. Equipment Costs'!N:N,'4. Equipment Costs'!C:C,B65,'4. Equipment Costs'!B:B,$D$25,'4. Equipment Costs'!O:O,"&lt;&gt;Error")+SUMIFS('5. Subcontracting Costs'!N:N,'5. Subcontracting Costs'!C:C,B65,'5. Subcontracting Costs'!B:B,$D$25,'5. Subcontracting Costs'!O:O,"&lt;&gt;Error")</f>
        <v>0</v>
      </c>
      <c r="E65" s="63">
        <f>SUMIFS('1. Staff costs'!N:N,'1. Staff costs'!C:C,B65,'1. Staff costs'!B:B,$E$25,'1. Staff costs'!O:O,"&lt;&gt;Error")+SUMIFS('2-3. Travel Costs&amp;Costs of Stay'!Q:Q,'2-3. Travel Costs&amp;Costs of Stay'!C:C,B65,'2-3. Travel Costs&amp;Costs of Stay'!B:B,$E$25,'2-3. Travel Costs&amp;Costs of Stay'!R:R,"&lt;&gt;Error")+SUMIFS('4. Equipment Costs'!N:N,'4. Equipment Costs'!C:C,B65,'4. Equipment Costs'!B:B,$E$25,'4. Equipment Costs'!O:O,"&lt;&gt;Error")+SUMIFS('5. Subcontracting Costs'!N:N,'5. Subcontracting Costs'!C:C,B65,'5. Subcontracting Costs'!B:B,$E$25,'5. Subcontracting Costs'!O:O,"&lt;&gt;Error")</f>
        <v>0</v>
      </c>
      <c r="F65" s="63">
        <f>SUMIFS('1. Staff costs'!N:N,'1. Staff costs'!C:C,B65,'1. Staff costs'!B:B,$F$25,'1. Staff costs'!O:O,"&lt;&gt;Error")+SUMIFS('2-3. Travel Costs&amp;Costs of Stay'!Q:Q,'2-3. Travel Costs&amp;Costs of Stay'!C:C,B65,'2-3. Travel Costs&amp;Costs of Stay'!B:B,$F$25,'2-3. Travel Costs&amp;Costs of Stay'!R:R,"&lt;&gt;Error")+SUMIFS('4. Equipment Costs'!N:N,'4. Equipment Costs'!C:C,B65,'4. Equipment Costs'!B:B,$F$25,'4. Equipment Costs'!O:O,"&lt;&gt;Error")+SUMIFS('5. Subcontracting Costs'!N:N,'5. Subcontracting Costs'!C:C,B65,'5. Subcontracting Costs'!B:B,$F$25,'5. Subcontracting Costs'!O:O,"&lt;&gt;Error")</f>
        <v>0</v>
      </c>
      <c r="G65" s="63">
        <f>SUMIFS('1. Staff costs'!N:N,'1. Staff costs'!C:C,B65,'1. Staff costs'!B:B,$G$25,'1. Staff costs'!O:O,"&lt;&gt;Error")+SUMIFS('2-3. Travel Costs&amp;Costs of Stay'!Q:Q,'2-3. Travel Costs&amp;Costs of Stay'!C:C,B65,'2-3. Travel Costs&amp;Costs of Stay'!B:B,$G$25,'2-3. Travel Costs&amp;Costs of Stay'!R:R,"&lt;&gt;Error")+SUMIFS('4. Equipment Costs'!N:N,'4. Equipment Costs'!C:C,B65,'4. Equipment Costs'!B:B,$G$25,'4. Equipment Costs'!O:O,"&lt;&gt;Error")+SUMIFS('5. Subcontracting Costs'!N:N,'5. Subcontracting Costs'!C:C,B65,'5. Subcontracting Costs'!B:B,$G$25,'5. Subcontracting Costs'!O:O,"&lt;&gt;Error")</f>
        <v>0</v>
      </c>
      <c r="H65" s="298"/>
      <c r="I65" s="64">
        <f t="shared" si="1"/>
        <v>0</v>
      </c>
    </row>
    <row r="66" spans="2:9" x14ac:dyDescent="0.35">
      <c r="B66" s="171" t="s">
        <v>136</v>
      </c>
      <c r="C66" s="63">
        <f>SUMIFS('1. Staff costs'!N:N,'1. Staff costs'!C:C,B66,'1. Staff costs'!B:B,$C$25,'1. Staff costs'!O:O,"&lt;&gt;Error")+SUMIFS('2-3. Travel Costs&amp;Costs of Stay'!Q:Q,'2-3. Travel Costs&amp;Costs of Stay'!C:C,B66,'2-3. Travel Costs&amp;Costs of Stay'!B:B,$C$25,'2-3. Travel Costs&amp;Costs of Stay'!R:R,"&lt;&gt;Error")+SUMIFS('4. Equipment Costs'!N:N,'4. Equipment Costs'!C:C,B66,'4. Equipment Costs'!B:B,$C$25,'4. Equipment Costs'!O:O,"&lt;&gt;Error")+SUMIFS('5. Subcontracting Costs'!N:N,'5. Subcontracting Costs'!C:C,B66,'5. Subcontracting Costs'!B:B,$C$25,'5. Subcontracting Costs'!O:O,"&lt;&gt;Error")</f>
        <v>0</v>
      </c>
      <c r="D66" s="63">
        <f>SUMIFS('1. Staff costs'!N:N,'1. Staff costs'!C:C,B66,'1. Staff costs'!B:B,$D$25,'1. Staff costs'!O:O,"&lt;&gt;Error")+SUMIFS('2-3. Travel Costs&amp;Costs of Stay'!Q:Q,'2-3. Travel Costs&amp;Costs of Stay'!C:C,B66,'2-3. Travel Costs&amp;Costs of Stay'!B:B,$D$25,'2-3. Travel Costs&amp;Costs of Stay'!R:R,"&lt;&gt;Error")+SUMIFS('4. Equipment Costs'!N:N,'4. Equipment Costs'!C:C,B66,'4. Equipment Costs'!B:B,$D$25,'4. Equipment Costs'!O:O,"&lt;&gt;Error")+SUMIFS('5. Subcontracting Costs'!N:N,'5. Subcontracting Costs'!C:C,B66,'5. Subcontracting Costs'!B:B,$D$25,'5. Subcontracting Costs'!O:O,"&lt;&gt;Error")</f>
        <v>0</v>
      </c>
      <c r="E66" s="63">
        <f>SUMIFS('1. Staff costs'!N:N,'1. Staff costs'!C:C,B66,'1. Staff costs'!B:B,$E$25,'1. Staff costs'!O:O,"&lt;&gt;Error")+SUMIFS('2-3. Travel Costs&amp;Costs of Stay'!Q:Q,'2-3. Travel Costs&amp;Costs of Stay'!C:C,B66,'2-3. Travel Costs&amp;Costs of Stay'!B:B,$E$25,'2-3. Travel Costs&amp;Costs of Stay'!R:R,"&lt;&gt;Error")+SUMIFS('4. Equipment Costs'!N:N,'4. Equipment Costs'!C:C,B66,'4. Equipment Costs'!B:B,$E$25,'4. Equipment Costs'!O:O,"&lt;&gt;Error")+SUMIFS('5. Subcontracting Costs'!N:N,'5. Subcontracting Costs'!C:C,B66,'5. Subcontracting Costs'!B:B,$E$25,'5. Subcontracting Costs'!O:O,"&lt;&gt;Error")</f>
        <v>0</v>
      </c>
      <c r="F66" s="63">
        <f>SUMIFS('1. Staff costs'!N:N,'1. Staff costs'!C:C,B66,'1. Staff costs'!B:B,$F$25,'1. Staff costs'!O:O,"&lt;&gt;Error")+SUMIFS('2-3. Travel Costs&amp;Costs of Stay'!Q:Q,'2-3. Travel Costs&amp;Costs of Stay'!C:C,B66,'2-3. Travel Costs&amp;Costs of Stay'!B:B,$F$25,'2-3. Travel Costs&amp;Costs of Stay'!R:R,"&lt;&gt;Error")+SUMIFS('4. Equipment Costs'!N:N,'4. Equipment Costs'!C:C,B66,'4. Equipment Costs'!B:B,$F$25,'4. Equipment Costs'!O:O,"&lt;&gt;Error")+SUMIFS('5. Subcontracting Costs'!N:N,'5. Subcontracting Costs'!C:C,B66,'5. Subcontracting Costs'!B:B,$F$25,'5. Subcontracting Costs'!O:O,"&lt;&gt;Error")</f>
        <v>0</v>
      </c>
      <c r="G66" s="63">
        <f>SUMIFS('1. Staff costs'!N:N,'1. Staff costs'!C:C,B66,'1. Staff costs'!B:B,$G$25,'1. Staff costs'!O:O,"&lt;&gt;Error")+SUMIFS('2-3. Travel Costs&amp;Costs of Stay'!Q:Q,'2-3. Travel Costs&amp;Costs of Stay'!C:C,B66,'2-3. Travel Costs&amp;Costs of Stay'!B:B,$G$25,'2-3. Travel Costs&amp;Costs of Stay'!R:R,"&lt;&gt;Error")+SUMIFS('4. Equipment Costs'!N:N,'4. Equipment Costs'!C:C,B66,'4. Equipment Costs'!B:B,$G$25,'4. Equipment Costs'!O:O,"&lt;&gt;Error")+SUMIFS('5. Subcontracting Costs'!N:N,'5. Subcontracting Costs'!C:C,B66,'5. Subcontracting Costs'!B:B,$G$25,'5. Subcontracting Costs'!O:O,"&lt;&gt;Error")</f>
        <v>0</v>
      </c>
      <c r="H66" s="298"/>
      <c r="I66" s="64">
        <f t="shared" si="1"/>
        <v>0</v>
      </c>
    </row>
    <row r="67" spans="2:9" x14ac:dyDescent="0.35">
      <c r="B67" s="171" t="s">
        <v>137</v>
      </c>
      <c r="C67" s="63">
        <f>SUMIFS('1. Staff costs'!N:N,'1. Staff costs'!C:C,B67,'1. Staff costs'!B:B,$C$25,'1. Staff costs'!O:O,"&lt;&gt;Error")+SUMIFS('2-3. Travel Costs&amp;Costs of Stay'!Q:Q,'2-3. Travel Costs&amp;Costs of Stay'!C:C,B67,'2-3. Travel Costs&amp;Costs of Stay'!B:B,$C$25,'2-3. Travel Costs&amp;Costs of Stay'!R:R,"&lt;&gt;Error")+SUMIFS('4. Equipment Costs'!N:N,'4. Equipment Costs'!C:C,B67,'4. Equipment Costs'!B:B,$C$25,'4. Equipment Costs'!O:O,"&lt;&gt;Error")+SUMIFS('5. Subcontracting Costs'!N:N,'5. Subcontracting Costs'!C:C,B67,'5. Subcontracting Costs'!B:B,$C$25,'5. Subcontracting Costs'!O:O,"&lt;&gt;Error")</f>
        <v>0</v>
      </c>
      <c r="D67" s="63">
        <f>SUMIFS('1. Staff costs'!N:N,'1. Staff costs'!C:C,B67,'1. Staff costs'!B:B,$D$25,'1. Staff costs'!O:O,"&lt;&gt;Error")+SUMIFS('2-3. Travel Costs&amp;Costs of Stay'!Q:Q,'2-3. Travel Costs&amp;Costs of Stay'!C:C,B67,'2-3. Travel Costs&amp;Costs of Stay'!B:B,$D$25,'2-3. Travel Costs&amp;Costs of Stay'!R:R,"&lt;&gt;Error")+SUMIFS('4. Equipment Costs'!N:N,'4. Equipment Costs'!C:C,B67,'4. Equipment Costs'!B:B,$D$25,'4. Equipment Costs'!O:O,"&lt;&gt;Error")+SUMIFS('5. Subcontracting Costs'!N:N,'5. Subcontracting Costs'!C:C,B67,'5. Subcontracting Costs'!B:B,$D$25,'5. Subcontracting Costs'!O:O,"&lt;&gt;Error")</f>
        <v>0</v>
      </c>
      <c r="E67" s="63">
        <f>SUMIFS('1. Staff costs'!N:N,'1. Staff costs'!C:C,B67,'1. Staff costs'!B:B,$E$25,'1. Staff costs'!O:O,"&lt;&gt;Error")+SUMIFS('2-3. Travel Costs&amp;Costs of Stay'!Q:Q,'2-3. Travel Costs&amp;Costs of Stay'!C:C,B67,'2-3. Travel Costs&amp;Costs of Stay'!B:B,$E$25,'2-3. Travel Costs&amp;Costs of Stay'!R:R,"&lt;&gt;Error")+SUMIFS('4. Equipment Costs'!N:N,'4. Equipment Costs'!C:C,B67,'4. Equipment Costs'!B:B,$E$25,'4. Equipment Costs'!O:O,"&lt;&gt;Error")+SUMIFS('5. Subcontracting Costs'!N:N,'5. Subcontracting Costs'!C:C,B67,'5. Subcontracting Costs'!B:B,$E$25,'5. Subcontracting Costs'!O:O,"&lt;&gt;Error")</f>
        <v>0</v>
      </c>
      <c r="F67" s="63">
        <f>SUMIFS('1. Staff costs'!N:N,'1. Staff costs'!C:C,B67,'1. Staff costs'!B:B,$F$25,'1. Staff costs'!O:O,"&lt;&gt;Error")+SUMIFS('2-3. Travel Costs&amp;Costs of Stay'!Q:Q,'2-3. Travel Costs&amp;Costs of Stay'!C:C,B67,'2-3. Travel Costs&amp;Costs of Stay'!B:B,$F$25,'2-3. Travel Costs&amp;Costs of Stay'!R:R,"&lt;&gt;Error")+SUMIFS('4. Equipment Costs'!N:N,'4. Equipment Costs'!C:C,B67,'4. Equipment Costs'!B:B,$F$25,'4. Equipment Costs'!O:O,"&lt;&gt;Error")+SUMIFS('5. Subcontracting Costs'!N:N,'5. Subcontracting Costs'!C:C,B67,'5. Subcontracting Costs'!B:B,$F$25,'5. Subcontracting Costs'!O:O,"&lt;&gt;Error")</f>
        <v>0</v>
      </c>
      <c r="G67" s="63">
        <f>SUMIFS('1. Staff costs'!N:N,'1. Staff costs'!C:C,B67,'1. Staff costs'!B:B,$G$25,'1. Staff costs'!O:O,"&lt;&gt;Error")+SUMIFS('2-3. Travel Costs&amp;Costs of Stay'!Q:Q,'2-3. Travel Costs&amp;Costs of Stay'!C:C,B67,'2-3. Travel Costs&amp;Costs of Stay'!B:B,$G$25,'2-3. Travel Costs&amp;Costs of Stay'!R:R,"&lt;&gt;Error")+SUMIFS('4. Equipment Costs'!N:N,'4. Equipment Costs'!C:C,B67,'4. Equipment Costs'!B:B,$G$25,'4. Equipment Costs'!O:O,"&lt;&gt;Error")+SUMIFS('5. Subcontracting Costs'!N:N,'5. Subcontracting Costs'!C:C,B67,'5. Subcontracting Costs'!B:B,$G$25,'5. Subcontracting Costs'!O:O,"&lt;&gt;Error")</f>
        <v>0</v>
      </c>
      <c r="H67" s="298"/>
      <c r="I67" s="64">
        <f t="shared" si="1"/>
        <v>0</v>
      </c>
    </row>
    <row r="68" spans="2:9" x14ac:dyDescent="0.35">
      <c r="B68" s="171" t="s">
        <v>138</v>
      </c>
      <c r="C68" s="63">
        <f>SUMIFS('1. Staff costs'!N:N,'1. Staff costs'!C:C,B68,'1. Staff costs'!B:B,$C$25,'1. Staff costs'!O:O,"&lt;&gt;Error")+SUMIFS('2-3. Travel Costs&amp;Costs of Stay'!Q:Q,'2-3. Travel Costs&amp;Costs of Stay'!C:C,B68,'2-3. Travel Costs&amp;Costs of Stay'!B:B,$C$25,'2-3. Travel Costs&amp;Costs of Stay'!R:R,"&lt;&gt;Error")+SUMIFS('4. Equipment Costs'!N:N,'4. Equipment Costs'!C:C,B68,'4. Equipment Costs'!B:B,$C$25,'4. Equipment Costs'!O:O,"&lt;&gt;Error")+SUMIFS('5. Subcontracting Costs'!N:N,'5. Subcontracting Costs'!C:C,B68,'5. Subcontracting Costs'!B:B,$C$25,'5. Subcontracting Costs'!O:O,"&lt;&gt;Error")</f>
        <v>0</v>
      </c>
      <c r="D68" s="63">
        <f>SUMIFS('1. Staff costs'!N:N,'1. Staff costs'!C:C,B68,'1. Staff costs'!B:B,$D$25,'1. Staff costs'!O:O,"&lt;&gt;Error")+SUMIFS('2-3. Travel Costs&amp;Costs of Stay'!Q:Q,'2-3. Travel Costs&amp;Costs of Stay'!C:C,B68,'2-3. Travel Costs&amp;Costs of Stay'!B:B,$D$25,'2-3. Travel Costs&amp;Costs of Stay'!R:R,"&lt;&gt;Error")+SUMIFS('4. Equipment Costs'!N:N,'4. Equipment Costs'!C:C,B68,'4. Equipment Costs'!B:B,$D$25,'4. Equipment Costs'!O:O,"&lt;&gt;Error")+SUMIFS('5. Subcontracting Costs'!N:N,'5. Subcontracting Costs'!C:C,B68,'5. Subcontracting Costs'!B:B,$D$25,'5. Subcontracting Costs'!O:O,"&lt;&gt;Error")</f>
        <v>0</v>
      </c>
      <c r="E68" s="63">
        <f>SUMIFS('1. Staff costs'!N:N,'1. Staff costs'!C:C,B68,'1. Staff costs'!B:B,$E$25,'1. Staff costs'!O:O,"&lt;&gt;Error")+SUMIFS('2-3. Travel Costs&amp;Costs of Stay'!Q:Q,'2-3. Travel Costs&amp;Costs of Stay'!C:C,B68,'2-3. Travel Costs&amp;Costs of Stay'!B:B,$E$25,'2-3. Travel Costs&amp;Costs of Stay'!R:R,"&lt;&gt;Error")+SUMIFS('4. Equipment Costs'!N:N,'4. Equipment Costs'!C:C,B68,'4. Equipment Costs'!B:B,$E$25,'4. Equipment Costs'!O:O,"&lt;&gt;Error")+SUMIFS('5. Subcontracting Costs'!N:N,'5. Subcontracting Costs'!C:C,B68,'5. Subcontracting Costs'!B:B,$E$25,'5. Subcontracting Costs'!O:O,"&lt;&gt;Error")</f>
        <v>0</v>
      </c>
      <c r="F68" s="63">
        <f>SUMIFS('1. Staff costs'!N:N,'1. Staff costs'!C:C,B68,'1. Staff costs'!B:B,$F$25,'1. Staff costs'!O:O,"&lt;&gt;Error")+SUMIFS('2-3. Travel Costs&amp;Costs of Stay'!Q:Q,'2-3. Travel Costs&amp;Costs of Stay'!C:C,B68,'2-3. Travel Costs&amp;Costs of Stay'!B:B,$F$25,'2-3. Travel Costs&amp;Costs of Stay'!R:R,"&lt;&gt;Error")+SUMIFS('4. Equipment Costs'!N:N,'4. Equipment Costs'!C:C,B68,'4. Equipment Costs'!B:B,$F$25,'4. Equipment Costs'!O:O,"&lt;&gt;Error")+SUMIFS('5. Subcontracting Costs'!N:N,'5. Subcontracting Costs'!C:C,B68,'5. Subcontracting Costs'!B:B,$F$25,'5. Subcontracting Costs'!O:O,"&lt;&gt;Error")</f>
        <v>0</v>
      </c>
      <c r="G68" s="63">
        <f>SUMIFS('1. Staff costs'!N:N,'1. Staff costs'!C:C,B68,'1. Staff costs'!B:B,$G$25,'1. Staff costs'!O:O,"&lt;&gt;Error")+SUMIFS('2-3. Travel Costs&amp;Costs of Stay'!Q:Q,'2-3. Travel Costs&amp;Costs of Stay'!C:C,B68,'2-3. Travel Costs&amp;Costs of Stay'!B:B,$G$25,'2-3. Travel Costs&amp;Costs of Stay'!R:R,"&lt;&gt;Error")+SUMIFS('4. Equipment Costs'!N:N,'4. Equipment Costs'!C:C,B68,'4. Equipment Costs'!B:B,$G$25,'4. Equipment Costs'!O:O,"&lt;&gt;Error")+SUMIFS('5. Subcontracting Costs'!N:N,'5. Subcontracting Costs'!C:C,B68,'5. Subcontracting Costs'!B:B,$G$25,'5. Subcontracting Costs'!O:O,"&lt;&gt;Error")</f>
        <v>0</v>
      </c>
      <c r="H68" s="298"/>
      <c r="I68" s="64">
        <f t="shared" si="1"/>
        <v>0</v>
      </c>
    </row>
    <row r="69" spans="2:9" x14ac:dyDescent="0.35">
      <c r="B69" s="171" t="s">
        <v>139</v>
      </c>
      <c r="C69" s="63">
        <f>SUMIFS('1. Staff costs'!N:N,'1. Staff costs'!C:C,B69,'1. Staff costs'!B:B,$C$25,'1. Staff costs'!O:O,"&lt;&gt;Error")+SUMIFS('2-3. Travel Costs&amp;Costs of Stay'!Q:Q,'2-3. Travel Costs&amp;Costs of Stay'!C:C,B69,'2-3. Travel Costs&amp;Costs of Stay'!B:B,$C$25,'2-3. Travel Costs&amp;Costs of Stay'!R:R,"&lt;&gt;Error")+SUMIFS('4. Equipment Costs'!N:N,'4. Equipment Costs'!C:C,B69,'4. Equipment Costs'!B:B,$C$25,'4. Equipment Costs'!O:O,"&lt;&gt;Error")+SUMIFS('5. Subcontracting Costs'!N:N,'5. Subcontracting Costs'!C:C,B69,'5. Subcontracting Costs'!B:B,$C$25,'5. Subcontracting Costs'!O:O,"&lt;&gt;Error")</f>
        <v>0</v>
      </c>
      <c r="D69" s="63">
        <f>SUMIFS('1. Staff costs'!N:N,'1. Staff costs'!C:C,B69,'1. Staff costs'!B:B,$D$25,'1. Staff costs'!O:O,"&lt;&gt;Error")+SUMIFS('2-3. Travel Costs&amp;Costs of Stay'!Q:Q,'2-3. Travel Costs&amp;Costs of Stay'!C:C,B69,'2-3. Travel Costs&amp;Costs of Stay'!B:B,$D$25,'2-3. Travel Costs&amp;Costs of Stay'!R:R,"&lt;&gt;Error")+SUMIFS('4. Equipment Costs'!N:N,'4. Equipment Costs'!C:C,B69,'4. Equipment Costs'!B:B,$D$25,'4. Equipment Costs'!O:O,"&lt;&gt;Error")+SUMIFS('5. Subcontracting Costs'!N:N,'5. Subcontracting Costs'!C:C,B69,'5. Subcontracting Costs'!B:B,$D$25,'5. Subcontracting Costs'!O:O,"&lt;&gt;Error")</f>
        <v>0</v>
      </c>
      <c r="E69" s="63">
        <f>SUMIFS('1. Staff costs'!N:N,'1. Staff costs'!C:C,B69,'1. Staff costs'!B:B,$E$25,'1. Staff costs'!O:O,"&lt;&gt;Error")+SUMIFS('2-3. Travel Costs&amp;Costs of Stay'!Q:Q,'2-3. Travel Costs&amp;Costs of Stay'!C:C,B69,'2-3. Travel Costs&amp;Costs of Stay'!B:B,$E$25,'2-3. Travel Costs&amp;Costs of Stay'!R:R,"&lt;&gt;Error")+SUMIFS('4. Equipment Costs'!N:N,'4. Equipment Costs'!C:C,B69,'4. Equipment Costs'!B:B,$E$25,'4. Equipment Costs'!O:O,"&lt;&gt;Error")+SUMIFS('5. Subcontracting Costs'!N:N,'5. Subcontracting Costs'!C:C,B69,'5. Subcontracting Costs'!B:B,$E$25,'5. Subcontracting Costs'!O:O,"&lt;&gt;Error")</f>
        <v>0</v>
      </c>
      <c r="F69" s="63">
        <f>SUMIFS('1. Staff costs'!N:N,'1. Staff costs'!C:C,B69,'1. Staff costs'!B:B,$F$25,'1. Staff costs'!O:O,"&lt;&gt;Error")+SUMIFS('2-3. Travel Costs&amp;Costs of Stay'!Q:Q,'2-3. Travel Costs&amp;Costs of Stay'!C:C,B69,'2-3. Travel Costs&amp;Costs of Stay'!B:B,$F$25,'2-3. Travel Costs&amp;Costs of Stay'!R:R,"&lt;&gt;Error")+SUMIFS('4. Equipment Costs'!N:N,'4. Equipment Costs'!C:C,B69,'4. Equipment Costs'!B:B,$F$25,'4. Equipment Costs'!O:O,"&lt;&gt;Error")+SUMIFS('5. Subcontracting Costs'!N:N,'5. Subcontracting Costs'!C:C,B69,'5. Subcontracting Costs'!B:B,$F$25,'5. Subcontracting Costs'!O:O,"&lt;&gt;Error")</f>
        <v>0</v>
      </c>
      <c r="G69" s="63">
        <f>SUMIFS('1. Staff costs'!N:N,'1. Staff costs'!C:C,B69,'1. Staff costs'!B:B,$G$25,'1. Staff costs'!O:O,"&lt;&gt;Error")+SUMIFS('2-3. Travel Costs&amp;Costs of Stay'!Q:Q,'2-3. Travel Costs&amp;Costs of Stay'!C:C,B69,'2-3. Travel Costs&amp;Costs of Stay'!B:B,$G$25,'2-3. Travel Costs&amp;Costs of Stay'!R:R,"&lt;&gt;Error")+SUMIFS('4. Equipment Costs'!N:N,'4. Equipment Costs'!C:C,B69,'4. Equipment Costs'!B:B,$G$25,'4. Equipment Costs'!O:O,"&lt;&gt;Error")+SUMIFS('5. Subcontracting Costs'!N:N,'5. Subcontracting Costs'!C:C,B69,'5. Subcontracting Costs'!B:B,$G$25,'5. Subcontracting Costs'!O:O,"&lt;&gt;Error")</f>
        <v>0</v>
      </c>
      <c r="H69" s="298"/>
      <c r="I69" s="64">
        <f t="shared" si="1"/>
        <v>0</v>
      </c>
    </row>
    <row r="70" spans="2:9" x14ac:dyDescent="0.35">
      <c r="B70" s="171" t="s">
        <v>140</v>
      </c>
      <c r="C70" s="63">
        <f>SUMIFS('1. Staff costs'!N:N,'1. Staff costs'!C:C,B70,'1. Staff costs'!B:B,$C$25,'1. Staff costs'!O:O,"&lt;&gt;Error")+SUMIFS('2-3. Travel Costs&amp;Costs of Stay'!Q:Q,'2-3. Travel Costs&amp;Costs of Stay'!C:C,B70,'2-3. Travel Costs&amp;Costs of Stay'!B:B,$C$25,'2-3. Travel Costs&amp;Costs of Stay'!R:R,"&lt;&gt;Error")+SUMIFS('4. Equipment Costs'!N:N,'4. Equipment Costs'!C:C,B70,'4. Equipment Costs'!B:B,$C$25,'4. Equipment Costs'!O:O,"&lt;&gt;Error")+SUMIFS('5. Subcontracting Costs'!N:N,'5. Subcontracting Costs'!C:C,B70,'5. Subcontracting Costs'!B:B,$C$25,'5. Subcontracting Costs'!O:O,"&lt;&gt;Error")</f>
        <v>0</v>
      </c>
      <c r="D70" s="63">
        <f>SUMIFS('1. Staff costs'!N:N,'1. Staff costs'!C:C,B70,'1. Staff costs'!B:B,$D$25,'1. Staff costs'!O:O,"&lt;&gt;Error")+SUMIFS('2-3. Travel Costs&amp;Costs of Stay'!Q:Q,'2-3. Travel Costs&amp;Costs of Stay'!C:C,B70,'2-3. Travel Costs&amp;Costs of Stay'!B:B,$D$25,'2-3. Travel Costs&amp;Costs of Stay'!R:R,"&lt;&gt;Error")+SUMIFS('4. Equipment Costs'!N:N,'4. Equipment Costs'!C:C,B70,'4. Equipment Costs'!B:B,$D$25,'4. Equipment Costs'!O:O,"&lt;&gt;Error")+SUMIFS('5. Subcontracting Costs'!N:N,'5. Subcontracting Costs'!C:C,B70,'5. Subcontracting Costs'!B:B,$D$25,'5. Subcontracting Costs'!O:O,"&lt;&gt;Error")</f>
        <v>0</v>
      </c>
      <c r="E70" s="63">
        <f>SUMIFS('1. Staff costs'!N:N,'1. Staff costs'!C:C,B70,'1. Staff costs'!B:B,$E$25,'1. Staff costs'!O:O,"&lt;&gt;Error")+SUMIFS('2-3. Travel Costs&amp;Costs of Stay'!Q:Q,'2-3. Travel Costs&amp;Costs of Stay'!C:C,B70,'2-3. Travel Costs&amp;Costs of Stay'!B:B,$E$25,'2-3. Travel Costs&amp;Costs of Stay'!R:R,"&lt;&gt;Error")+SUMIFS('4. Equipment Costs'!N:N,'4. Equipment Costs'!C:C,B70,'4. Equipment Costs'!B:B,$E$25,'4. Equipment Costs'!O:O,"&lt;&gt;Error")+SUMIFS('5. Subcontracting Costs'!N:N,'5. Subcontracting Costs'!C:C,B70,'5. Subcontracting Costs'!B:B,$E$25,'5. Subcontracting Costs'!O:O,"&lt;&gt;Error")</f>
        <v>0</v>
      </c>
      <c r="F70" s="63">
        <f>SUMIFS('1. Staff costs'!N:N,'1. Staff costs'!C:C,B70,'1. Staff costs'!B:B,$F$25,'1. Staff costs'!O:O,"&lt;&gt;Error")+SUMIFS('2-3. Travel Costs&amp;Costs of Stay'!Q:Q,'2-3. Travel Costs&amp;Costs of Stay'!C:C,B70,'2-3. Travel Costs&amp;Costs of Stay'!B:B,$F$25,'2-3. Travel Costs&amp;Costs of Stay'!R:R,"&lt;&gt;Error")+SUMIFS('4. Equipment Costs'!N:N,'4. Equipment Costs'!C:C,B70,'4. Equipment Costs'!B:B,$F$25,'4. Equipment Costs'!O:O,"&lt;&gt;Error")+SUMIFS('5. Subcontracting Costs'!N:N,'5. Subcontracting Costs'!C:C,B70,'5. Subcontracting Costs'!B:B,$F$25,'5. Subcontracting Costs'!O:O,"&lt;&gt;Error")</f>
        <v>0</v>
      </c>
      <c r="G70" s="63">
        <f>SUMIFS('1. Staff costs'!N:N,'1. Staff costs'!C:C,B70,'1. Staff costs'!B:B,$G$25,'1. Staff costs'!O:O,"&lt;&gt;Error")+SUMIFS('2-3. Travel Costs&amp;Costs of Stay'!Q:Q,'2-3. Travel Costs&amp;Costs of Stay'!C:C,B70,'2-3. Travel Costs&amp;Costs of Stay'!B:B,$G$25,'2-3. Travel Costs&amp;Costs of Stay'!R:R,"&lt;&gt;Error")+SUMIFS('4. Equipment Costs'!N:N,'4. Equipment Costs'!C:C,B70,'4. Equipment Costs'!B:B,$G$25,'4. Equipment Costs'!O:O,"&lt;&gt;Error")+SUMIFS('5. Subcontracting Costs'!N:N,'5. Subcontracting Costs'!C:C,B70,'5. Subcontracting Costs'!B:B,$G$25,'5. Subcontracting Costs'!O:O,"&lt;&gt;Error")</f>
        <v>0</v>
      </c>
      <c r="H70" s="298"/>
      <c r="I70" s="64">
        <f t="shared" si="1"/>
        <v>0</v>
      </c>
    </row>
    <row r="71" spans="2:9" x14ac:dyDescent="0.35">
      <c r="B71" s="171" t="s">
        <v>141</v>
      </c>
      <c r="C71" s="63">
        <f>SUMIFS('1. Staff costs'!N:N,'1. Staff costs'!C:C,B71,'1. Staff costs'!B:B,$C$25,'1. Staff costs'!O:O,"&lt;&gt;Error")+SUMIFS('2-3. Travel Costs&amp;Costs of Stay'!Q:Q,'2-3. Travel Costs&amp;Costs of Stay'!C:C,B71,'2-3. Travel Costs&amp;Costs of Stay'!B:B,$C$25,'2-3. Travel Costs&amp;Costs of Stay'!R:R,"&lt;&gt;Error")+SUMIFS('4. Equipment Costs'!N:N,'4. Equipment Costs'!C:C,B71,'4. Equipment Costs'!B:B,$C$25,'4. Equipment Costs'!O:O,"&lt;&gt;Error")+SUMIFS('5. Subcontracting Costs'!N:N,'5. Subcontracting Costs'!C:C,B71,'5. Subcontracting Costs'!B:B,$C$25,'5. Subcontracting Costs'!O:O,"&lt;&gt;Error")</f>
        <v>0</v>
      </c>
      <c r="D71" s="63">
        <f>SUMIFS('1. Staff costs'!N:N,'1. Staff costs'!C:C,B71,'1. Staff costs'!B:B,$D$25,'1. Staff costs'!O:O,"&lt;&gt;Error")+SUMIFS('2-3. Travel Costs&amp;Costs of Stay'!Q:Q,'2-3. Travel Costs&amp;Costs of Stay'!C:C,B71,'2-3. Travel Costs&amp;Costs of Stay'!B:B,$D$25,'2-3. Travel Costs&amp;Costs of Stay'!R:R,"&lt;&gt;Error")+SUMIFS('4. Equipment Costs'!N:N,'4. Equipment Costs'!C:C,B71,'4. Equipment Costs'!B:B,$D$25,'4. Equipment Costs'!O:O,"&lt;&gt;Error")+SUMIFS('5. Subcontracting Costs'!N:N,'5. Subcontracting Costs'!C:C,B71,'5. Subcontracting Costs'!B:B,$D$25,'5. Subcontracting Costs'!O:O,"&lt;&gt;Error")</f>
        <v>0</v>
      </c>
      <c r="E71" s="63">
        <f>SUMIFS('1. Staff costs'!N:N,'1. Staff costs'!C:C,B71,'1. Staff costs'!B:B,$E$25,'1. Staff costs'!O:O,"&lt;&gt;Error")+SUMIFS('2-3. Travel Costs&amp;Costs of Stay'!Q:Q,'2-3. Travel Costs&amp;Costs of Stay'!C:C,B71,'2-3. Travel Costs&amp;Costs of Stay'!B:B,$E$25,'2-3. Travel Costs&amp;Costs of Stay'!R:R,"&lt;&gt;Error")+SUMIFS('4. Equipment Costs'!N:N,'4. Equipment Costs'!C:C,B71,'4. Equipment Costs'!B:B,$E$25,'4. Equipment Costs'!O:O,"&lt;&gt;Error")+SUMIFS('5. Subcontracting Costs'!N:N,'5. Subcontracting Costs'!C:C,B71,'5. Subcontracting Costs'!B:B,$E$25,'5. Subcontracting Costs'!O:O,"&lt;&gt;Error")</f>
        <v>0</v>
      </c>
      <c r="F71" s="63">
        <f>SUMIFS('1. Staff costs'!N:N,'1. Staff costs'!C:C,B71,'1. Staff costs'!B:B,$F$25,'1. Staff costs'!O:O,"&lt;&gt;Error")+SUMIFS('2-3. Travel Costs&amp;Costs of Stay'!Q:Q,'2-3. Travel Costs&amp;Costs of Stay'!C:C,B71,'2-3. Travel Costs&amp;Costs of Stay'!B:B,$F$25,'2-3. Travel Costs&amp;Costs of Stay'!R:R,"&lt;&gt;Error")+SUMIFS('4. Equipment Costs'!N:N,'4. Equipment Costs'!C:C,B71,'4. Equipment Costs'!B:B,$F$25,'4. Equipment Costs'!O:O,"&lt;&gt;Error")+SUMIFS('5. Subcontracting Costs'!N:N,'5. Subcontracting Costs'!C:C,B71,'5. Subcontracting Costs'!B:B,$F$25,'5. Subcontracting Costs'!O:O,"&lt;&gt;Error")</f>
        <v>0</v>
      </c>
      <c r="G71" s="63">
        <f>SUMIFS('1. Staff costs'!N:N,'1. Staff costs'!C:C,B71,'1. Staff costs'!B:B,$G$25,'1. Staff costs'!O:O,"&lt;&gt;Error")+SUMIFS('2-3. Travel Costs&amp;Costs of Stay'!Q:Q,'2-3. Travel Costs&amp;Costs of Stay'!C:C,B71,'2-3. Travel Costs&amp;Costs of Stay'!B:B,$G$25,'2-3. Travel Costs&amp;Costs of Stay'!R:R,"&lt;&gt;Error")+SUMIFS('4. Equipment Costs'!N:N,'4. Equipment Costs'!C:C,B71,'4. Equipment Costs'!B:B,$G$25,'4. Equipment Costs'!O:O,"&lt;&gt;Error")+SUMIFS('5. Subcontracting Costs'!N:N,'5. Subcontracting Costs'!C:C,B71,'5. Subcontracting Costs'!B:B,$G$25,'5. Subcontracting Costs'!O:O,"&lt;&gt;Error")</f>
        <v>0</v>
      </c>
      <c r="H71" s="298"/>
      <c r="I71" s="64">
        <f t="shared" si="1"/>
        <v>0</v>
      </c>
    </row>
    <row r="72" spans="2:9" x14ac:dyDescent="0.35">
      <c r="B72" s="171" t="s">
        <v>142</v>
      </c>
      <c r="C72" s="63">
        <f>SUMIFS('1. Staff costs'!N:N,'1. Staff costs'!C:C,B72,'1. Staff costs'!B:B,$C$25,'1. Staff costs'!O:O,"&lt;&gt;Error")+SUMIFS('2-3. Travel Costs&amp;Costs of Stay'!Q:Q,'2-3. Travel Costs&amp;Costs of Stay'!C:C,B72,'2-3. Travel Costs&amp;Costs of Stay'!B:B,$C$25,'2-3. Travel Costs&amp;Costs of Stay'!R:R,"&lt;&gt;Error")+SUMIFS('4. Equipment Costs'!N:N,'4. Equipment Costs'!C:C,B72,'4. Equipment Costs'!B:B,$C$25,'4. Equipment Costs'!O:O,"&lt;&gt;Error")+SUMIFS('5. Subcontracting Costs'!N:N,'5. Subcontracting Costs'!C:C,B72,'5. Subcontracting Costs'!B:B,$C$25,'5. Subcontracting Costs'!O:O,"&lt;&gt;Error")</f>
        <v>0</v>
      </c>
      <c r="D72" s="63">
        <f>SUMIFS('1. Staff costs'!N:N,'1. Staff costs'!C:C,B72,'1. Staff costs'!B:B,$D$25,'1. Staff costs'!O:O,"&lt;&gt;Error")+SUMIFS('2-3. Travel Costs&amp;Costs of Stay'!Q:Q,'2-3. Travel Costs&amp;Costs of Stay'!C:C,B72,'2-3. Travel Costs&amp;Costs of Stay'!B:B,$D$25,'2-3. Travel Costs&amp;Costs of Stay'!R:R,"&lt;&gt;Error")+SUMIFS('4. Equipment Costs'!N:N,'4. Equipment Costs'!C:C,B72,'4. Equipment Costs'!B:B,$D$25,'4. Equipment Costs'!O:O,"&lt;&gt;Error")+SUMIFS('5. Subcontracting Costs'!N:N,'5. Subcontracting Costs'!C:C,B72,'5. Subcontracting Costs'!B:B,$D$25,'5. Subcontracting Costs'!O:O,"&lt;&gt;Error")</f>
        <v>0</v>
      </c>
      <c r="E72" s="63">
        <f>SUMIFS('1. Staff costs'!N:N,'1. Staff costs'!C:C,B72,'1. Staff costs'!B:B,$E$25,'1. Staff costs'!O:O,"&lt;&gt;Error")+SUMIFS('2-3. Travel Costs&amp;Costs of Stay'!Q:Q,'2-3. Travel Costs&amp;Costs of Stay'!C:C,B72,'2-3. Travel Costs&amp;Costs of Stay'!B:B,$E$25,'2-3. Travel Costs&amp;Costs of Stay'!R:R,"&lt;&gt;Error")+SUMIFS('4. Equipment Costs'!N:N,'4. Equipment Costs'!C:C,B72,'4. Equipment Costs'!B:B,$E$25,'4. Equipment Costs'!O:O,"&lt;&gt;Error")+SUMIFS('5. Subcontracting Costs'!N:N,'5. Subcontracting Costs'!C:C,B72,'5. Subcontracting Costs'!B:B,$E$25,'5. Subcontracting Costs'!O:O,"&lt;&gt;Error")</f>
        <v>0</v>
      </c>
      <c r="F72" s="63">
        <f>SUMIFS('1. Staff costs'!N:N,'1. Staff costs'!C:C,B72,'1. Staff costs'!B:B,$F$25,'1. Staff costs'!O:O,"&lt;&gt;Error")+SUMIFS('2-3. Travel Costs&amp;Costs of Stay'!Q:Q,'2-3. Travel Costs&amp;Costs of Stay'!C:C,B72,'2-3. Travel Costs&amp;Costs of Stay'!B:B,$F$25,'2-3. Travel Costs&amp;Costs of Stay'!R:R,"&lt;&gt;Error")+SUMIFS('4. Equipment Costs'!N:N,'4. Equipment Costs'!C:C,B72,'4. Equipment Costs'!B:B,$F$25,'4. Equipment Costs'!O:O,"&lt;&gt;Error")+SUMIFS('5. Subcontracting Costs'!N:N,'5. Subcontracting Costs'!C:C,B72,'5. Subcontracting Costs'!B:B,$F$25,'5. Subcontracting Costs'!O:O,"&lt;&gt;Error")</f>
        <v>0</v>
      </c>
      <c r="G72" s="63">
        <f>SUMIFS('1. Staff costs'!N:N,'1. Staff costs'!C:C,B72,'1. Staff costs'!B:B,$G$25,'1. Staff costs'!O:O,"&lt;&gt;Error")+SUMIFS('2-3. Travel Costs&amp;Costs of Stay'!Q:Q,'2-3. Travel Costs&amp;Costs of Stay'!C:C,B72,'2-3. Travel Costs&amp;Costs of Stay'!B:B,$G$25,'2-3. Travel Costs&amp;Costs of Stay'!R:R,"&lt;&gt;Error")+SUMIFS('4. Equipment Costs'!N:N,'4. Equipment Costs'!C:C,B72,'4. Equipment Costs'!B:B,$G$25,'4. Equipment Costs'!O:O,"&lt;&gt;Error")+SUMIFS('5. Subcontracting Costs'!N:N,'5. Subcontracting Costs'!C:C,B72,'5. Subcontracting Costs'!B:B,$G$25,'5. Subcontracting Costs'!O:O,"&lt;&gt;Error")</f>
        <v>0</v>
      </c>
      <c r="H72" s="298"/>
      <c r="I72" s="64">
        <f t="shared" si="1"/>
        <v>0</v>
      </c>
    </row>
    <row r="73" spans="2:9" x14ac:dyDescent="0.35">
      <c r="B73" s="171" t="s">
        <v>143</v>
      </c>
      <c r="C73" s="63">
        <f>SUMIFS('1. Staff costs'!N:N,'1. Staff costs'!C:C,B73,'1. Staff costs'!B:B,$C$25,'1. Staff costs'!O:O,"&lt;&gt;Error")+SUMIFS('2-3. Travel Costs&amp;Costs of Stay'!Q:Q,'2-3. Travel Costs&amp;Costs of Stay'!C:C,B73,'2-3. Travel Costs&amp;Costs of Stay'!B:B,$C$25,'2-3. Travel Costs&amp;Costs of Stay'!R:R,"&lt;&gt;Error")+SUMIFS('4. Equipment Costs'!N:N,'4. Equipment Costs'!C:C,B73,'4. Equipment Costs'!B:B,$C$25,'4. Equipment Costs'!O:O,"&lt;&gt;Error")+SUMIFS('5. Subcontracting Costs'!N:N,'5. Subcontracting Costs'!C:C,B73,'5. Subcontracting Costs'!B:B,$C$25,'5. Subcontracting Costs'!O:O,"&lt;&gt;Error")</f>
        <v>0</v>
      </c>
      <c r="D73" s="63">
        <f>SUMIFS('1. Staff costs'!N:N,'1. Staff costs'!C:C,B73,'1. Staff costs'!B:B,$D$25,'1. Staff costs'!O:O,"&lt;&gt;Error")+SUMIFS('2-3. Travel Costs&amp;Costs of Stay'!Q:Q,'2-3. Travel Costs&amp;Costs of Stay'!C:C,B73,'2-3. Travel Costs&amp;Costs of Stay'!B:B,$D$25,'2-3. Travel Costs&amp;Costs of Stay'!R:R,"&lt;&gt;Error")+SUMIFS('4. Equipment Costs'!N:N,'4. Equipment Costs'!C:C,B73,'4. Equipment Costs'!B:B,$D$25,'4. Equipment Costs'!O:O,"&lt;&gt;Error")+SUMIFS('5. Subcontracting Costs'!N:N,'5. Subcontracting Costs'!C:C,B73,'5. Subcontracting Costs'!B:B,$D$25,'5. Subcontracting Costs'!O:O,"&lt;&gt;Error")</f>
        <v>0</v>
      </c>
      <c r="E73" s="63">
        <f>SUMIFS('1. Staff costs'!N:N,'1. Staff costs'!C:C,B73,'1. Staff costs'!B:B,$E$25,'1. Staff costs'!O:O,"&lt;&gt;Error")+SUMIFS('2-3. Travel Costs&amp;Costs of Stay'!Q:Q,'2-3. Travel Costs&amp;Costs of Stay'!C:C,B73,'2-3. Travel Costs&amp;Costs of Stay'!B:B,$E$25,'2-3. Travel Costs&amp;Costs of Stay'!R:R,"&lt;&gt;Error")+SUMIFS('4. Equipment Costs'!N:N,'4. Equipment Costs'!C:C,B73,'4. Equipment Costs'!B:B,$E$25,'4. Equipment Costs'!O:O,"&lt;&gt;Error")+SUMIFS('5. Subcontracting Costs'!N:N,'5. Subcontracting Costs'!C:C,B73,'5. Subcontracting Costs'!B:B,$E$25,'5. Subcontracting Costs'!O:O,"&lt;&gt;Error")</f>
        <v>0</v>
      </c>
      <c r="F73" s="63">
        <f>SUMIFS('1. Staff costs'!N:N,'1. Staff costs'!C:C,B73,'1. Staff costs'!B:B,$F$25,'1. Staff costs'!O:O,"&lt;&gt;Error")+SUMIFS('2-3. Travel Costs&amp;Costs of Stay'!Q:Q,'2-3. Travel Costs&amp;Costs of Stay'!C:C,B73,'2-3. Travel Costs&amp;Costs of Stay'!B:B,$F$25,'2-3. Travel Costs&amp;Costs of Stay'!R:R,"&lt;&gt;Error")+SUMIFS('4. Equipment Costs'!N:N,'4. Equipment Costs'!C:C,B73,'4. Equipment Costs'!B:B,$F$25,'4. Equipment Costs'!O:O,"&lt;&gt;Error")+SUMIFS('5. Subcontracting Costs'!N:N,'5. Subcontracting Costs'!C:C,B73,'5. Subcontracting Costs'!B:B,$F$25,'5. Subcontracting Costs'!O:O,"&lt;&gt;Error")</f>
        <v>0</v>
      </c>
      <c r="G73" s="63">
        <f>SUMIFS('1. Staff costs'!N:N,'1. Staff costs'!C:C,B73,'1. Staff costs'!B:B,$G$25,'1. Staff costs'!O:O,"&lt;&gt;Error")+SUMIFS('2-3. Travel Costs&amp;Costs of Stay'!Q:Q,'2-3. Travel Costs&amp;Costs of Stay'!C:C,B73,'2-3. Travel Costs&amp;Costs of Stay'!B:B,$G$25,'2-3. Travel Costs&amp;Costs of Stay'!R:R,"&lt;&gt;Error")+SUMIFS('4. Equipment Costs'!N:N,'4. Equipment Costs'!C:C,B73,'4. Equipment Costs'!B:B,$G$25,'4. Equipment Costs'!O:O,"&lt;&gt;Error")+SUMIFS('5. Subcontracting Costs'!N:N,'5. Subcontracting Costs'!C:C,B73,'5. Subcontracting Costs'!B:B,$G$25,'5. Subcontracting Costs'!O:O,"&lt;&gt;Error")</f>
        <v>0</v>
      </c>
      <c r="H73" s="298"/>
      <c r="I73" s="64">
        <f t="shared" si="1"/>
        <v>0</v>
      </c>
    </row>
    <row r="74" spans="2:9" x14ac:dyDescent="0.35">
      <c r="B74" s="171" t="s">
        <v>144</v>
      </c>
      <c r="C74" s="63">
        <f>SUMIFS('1. Staff costs'!N:N,'1. Staff costs'!C:C,B74,'1. Staff costs'!B:B,$C$25,'1. Staff costs'!O:O,"&lt;&gt;Error")+SUMIFS('2-3. Travel Costs&amp;Costs of Stay'!Q:Q,'2-3. Travel Costs&amp;Costs of Stay'!C:C,B74,'2-3. Travel Costs&amp;Costs of Stay'!B:B,$C$25,'2-3. Travel Costs&amp;Costs of Stay'!R:R,"&lt;&gt;Error")+SUMIFS('4. Equipment Costs'!N:N,'4. Equipment Costs'!C:C,B74,'4. Equipment Costs'!B:B,$C$25,'4. Equipment Costs'!O:O,"&lt;&gt;Error")+SUMIFS('5. Subcontracting Costs'!N:N,'5. Subcontracting Costs'!C:C,B74,'5. Subcontracting Costs'!B:B,$C$25,'5. Subcontracting Costs'!O:O,"&lt;&gt;Error")</f>
        <v>0</v>
      </c>
      <c r="D74" s="63">
        <f>SUMIFS('1. Staff costs'!N:N,'1. Staff costs'!C:C,B74,'1. Staff costs'!B:B,$D$25,'1. Staff costs'!O:O,"&lt;&gt;Error")+SUMIFS('2-3. Travel Costs&amp;Costs of Stay'!Q:Q,'2-3. Travel Costs&amp;Costs of Stay'!C:C,B74,'2-3. Travel Costs&amp;Costs of Stay'!B:B,$D$25,'2-3. Travel Costs&amp;Costs of Stay'!R:R,"&lt;&gt;Error")+SUMIFS('4. Equipment Costs'!N:N,'4. Equipment Costs'!C:C,B74,'4. Equipment Costs'!B:B,$D$25,'4. Equipment Costs'!O:O,"&lt;&gt;Error")+SUMIFS('5. Subcontracting Costs'!N:N,'5. Subcontracting Costs'!C:C,B74,'5. Subcontracting Costs'!B:B,$D$25,'5. Subcontracting Costs'!O:O,"&lt;&gt;Error")</f>
        <v>0</v>
      </c>
      <c r="E74" s="63">
        <f>SUMIFS('1. Staff costs'!N:N,'1. Staff costs'!C:C,B74,'1. Staff costs'!B:B,$E$25,'1. Staff costs'!O:O,"&lt;&gt;Error")+SUMIFS('2-3. Travel Costs&amp;Costs of Stay'!Q:Q,'2-3. Travel Costs&amp;Costs of Stay'!C:C,B74,'2-3. Travel Costs&amp;Costs of Stay'!B:B,$E$25,'2-3. Travel Costs&amp;Costs of Stay'!R:R,"&lt;&gt;Error")+SUMIFS('4. Equipment Costs'!N:N,'4. Equipment Costs'!C:C,B74,'4. Equipment Costs'!B:B,$E$25,'4. Equipment Costs'!O:O,"&lt;&gt;Error")+SUMIFS('5. Subcontracting Costs'!N:N,'5. Subcontracting Costs'!C:C,B74,'5. Subcontracting Costs'!B:B,$E$25,'5. Subcontracting Costs'!O:O,"&lt;&gt;Error")</f>
        <v>0</v>
      </c>
      <c r="F74" s="63">
        <f>SUMIFS('1. Staff costs'!N:N,'1. Staff costs'!C:C,B74,'1. Staff costs'!B:B,$F$25,'1. Staff costs'!O:O,"&lt;&gt;Error")+SUMIFS('2-3. Travel Costs&amp;Costs of Stay'!Q:Q,'2-3. Travel Costs&amp;Costs of Stay'!C:C,B74,'2-3. Travel Costs&amp;Costs of Stay'!B:B,$F$25,'2-3. Travel Costs&amp;Costs of Stay'!R:R,"&lt;&gt;Error")+SUMIFS('4. Equipment Costs'!N:N,'4. Equipment Costs'!C:C,B74,'4. Equipment Costs'!B:B,$F$25,'4. Equipment Costs'!O:O,"&lt;&gt;Error")+SUMIFS('5. Subcontracting Costs'!N:N,'5. Subcontracting Costs'!C:C,B74,'5. Subcontracting Costs'!B:B,$F$25,'5. Subcontracting Costs'!O:O,"&lt;&gt;Error")</f>
        <v>0</v>
      </c>
      <c r="G74" s="63">
        <f>SUMIFS('1. Staff costs'!N:N,'1. Staff costs'!C:C,B74,'1. Staff costs'!B:B,$G$25,'1. Staff costs'!O:O,"&lt;&gt;Error")+SUMIFS('2-3. Travel Costs&amp;Costs of Stay'!Q:Q,'2-3. Travel Costs&amp;Costs of Stay'!C:C,B74,'2-3. Travel Costs&amp;Costs of Stay'!B:B,$G$25,'2-3. Travel Costs&amp;Costs of Stay'!R:R,"&lt;&gt;Error")+SUMIFS('4. Equipment Costs'!N:N,'4. Equipment Costs'!C:C,B74,'4. Equipment Costs'!B:B,$G$25,'4. Equipment Costs'!O:O,"&lt;&gt;Error")+SUMIFS('5. Subcontracting Costs'!N:N,'5. Subcontracting Costs'!C:C,B74,'5. Subcontracting Costs'!B:B,$G$25,'5. Subcontracting Costs'!O:O,"&lt;&gt;Error")</f>
        <v>0</v>
      </c>
      <c r="H74" s="298"/>
      <c r="I74" s="64">
        <f t="shared" si="1"/>
        <v>0</v>
      </c>
    </row>
    <row r="75" spans="2:9" x14ac:dyDescent="0.35">
      <c r="B75" s="171" t="s">
        <v>145</v>
      </c>
      <c r="C75" s="63">
        <f>SUMIFS('1. Staff costs'!N:N,'1. Staff costs'!C:C,B75,'1. Staff costs'!B:B,$C$25,'1. Staff costs'!O:O,"&lt;&gt;Error")+SUMIFS('2-3. Travel Costs&amp;Costs of Stay'!Q:Q,'2-3. Travel Costs&amp;Costs of Stay'!C:C,B75,'2-3. Travel Costs&amp;Costs of Stay'!B:B,$C$25,'2-3. Travel Costs&amp;Costs of Stay'!R:R,"&lt;&gt;Error")+SUMIFS('4. Equipment Costs'!N:N,'4. Equipment Costs'!C:C,B75,'4. Equipment Costs'!B:B,$C$25,'4. Equipment Costs'!O:O,"&lt;&gt;Error")+SUMIFS('5. Subcontracting Costs'!N:N,'5. Subcontracting Costs'!C:C,B75,'5. Subcontracting Costs'!B:B,$C$25,'5. Subcontracting Costs'!O:O,"&lt;&gt;Error")</f>
        <v>0</v>
      </c>
      <c r="D75" s="63">
        <f>SUMIFS('1. Staff costs'!N:N,'1. Staff costs'!C:C,B75,'1. Staff costs'!B:B,$D$25,'1. Staff costs'!O:O,"&lt;&gt;Error")+SUMIFS('2-3. Travel Costs&amp;Costs of Stay'!Q:Q,'2-3. Travel Costs&amp;Costs of Stay'!C:C,B75,'2-3. Travel Costs&amp;Costs of Stay'!B:B,$D$25,'2-3. Travel Costs&amp;Costs of Stay'!R:R,"&lt;&gt;Error")+SUMIFS('4. Equipment Costs'!N:N,'4. Equipment Costs'!C:C,B75,'4. Equipment Costs'!B:B,$D$25,'4. Equipment Costs'!O:O,"&lt;&gt;Error")+SUMIFS('5. Subcontracting Costs'!N:N,'5. Subcontracting Costs'!C:C,B75,'5. Subcontracting Costs'!B:B,$D$25,'5. Subcontracting Costs'!O:O,"&lt;&gt;Error")</f>
        <v>0</v>
      </c>
      <c r="E75" s="63">
        <f>SUMIFS('1. Staff costs'!N:N,'1. Staff costs'!C:C,B75,'1. Staff costs'!B:B,$E$25,'1. Staff costs'!O:O,"&lt;&gt;Error")+SUMIFS('2-3. Travel Costs&amp;Costs of Stay'!Q:Q,'2-3. Travel Costs&amp;Costs of Stay'!C:C,B75,'2-3. Travel Costs&amp;Costs of Stay'!B:B,$E$25,'2-3. Travel Costs&amp;Costs of Stay'!R:R,"&lt;&gt;Error")+SUMIFS('4. Equipment Costs'!N:N,'4. Equipment Costs'!C:C,B75,'4. Equipment Costs'!B:B,$E$25,'4. Equipment Costs'!O:O,"&lt;&gt;Error")+SUMIFS('5. Subcontracting Costs'!N:N,'5. Subcontracting Costs'!C:C,B75,'5. Subcontracting Costs'!B:B,$E$25,'5. Subcontracting Costs'!O:O,"&lt;&gt;Error")</f>
        <v>0</v>
      </c>
      <c r="F75" s="63">
        <f>SUMIFS('1. Staff costs'!N:N,'1. Staff costs'!C:C,B75,'1. Staff costs'!B:B,$F$25,'1. Staff costs'!O:O,"&lt;&gt;Error")+SUMIFS('2-3. Travel Costs&amp;Costs of Stay'!Q:Q,'2-3. Travel Costs&amp;Costs of Stay'!C:C,B75,'2-3. Travel Costs&amp;Costs of Stay'!B:B,$F$25,'2-3. Travel Costs&amp;Costs of Stay'!R:R,"&lt;&gt;Error")+SUMIFS('4. Equipment Costs'!N:N,'4. Equipment Costs'!C:C,B75,'4. Equipment Costs'!B:B,$F$25,'4. Equipment Costs'!O:O,"&lt;&gt;Error")+SUMIFS('5. Subcontracting Costs'!N:N,'5. Subcontracting Costs'!C:C,B75,'5. Subcontracting Costs'!B:B,$F$25,'5. Subcontracting Costs'!O:O,"&lt;&gt;Error")</f>
        <v>0</v>
      </c>
      <c r="G75" s="63">
        <f>SUMIFS('1. Staff costs'!N:N,'1. Staff costs'!C:C,B75,'1. Staff costs'!B:B,$G$25,'1. Staff costs'!O:O,"&lt;&gt;Error")+SUMIFS('2-3. Travel Costs&amp;Costs of Stay'!Q:Q,'2-3. Travel Costs&amp;Costs of Stay'!C:C,B75,'2-3. Travel Costs&amp;Costs of Stay'!B:B,$G$25,'2-3. Travel Costs&amp;Costs of Stay'!R:R,"&lt;&gt;Error")+SUMIFS('4. Equipment Costs'!N:N,'4. Equipment Costs'!C:C,B75,'4. Equipment Costs'!B:B,$G$25,'4. Equipment Costs'!O:O,"&lt;&gt;Error")+SUMIFS('5. Subcontracting Costs'!N:N,'5. Subcontracting Costs'!C:C,B75,'5. Subcontracting Costs'!B:B,$G$25,'5. Subcontracting Costs'!O:O,"&lt;&gt;Error")</f>
        <v>0</v>
      </c>
      <c r="H75" s="298"/>
      <c r="I75" s="64">
        <f t="shared" si="1"/>
        <v>0</v>
      </c>
    </row>
    <row r="76" spans="2:9" x14ac:dyDescent="0.35">
      <c r="B76" s="171" t="s">
        <v>150</v>
      </c>
      <c r="C76" s="63">
        <f>SUMIFS('1. Staff costs'!N:N,'1. Staff costs'!C:C,B76,'1. Staff costs'!B:B,$C$25,'1. Staff costs'!O:O,"&lt;&gt;Error")+SUMIFS('2-3. Travel Costs&amp;Costs of Stay'!Q:Q,'2-3. Travel Costs&amp;Costs of Stay'!C:C,B76,'2-3. Travel Costs&amp;Costs of Stay'!B:B,$C$25,'2-3. Travel Costs&amp;Costs of Stay'!R:R,"&lt;&gt;Error")+SUMIFS('4. Equipment Costs'!N:N,'4. Equipment Costs'!C:C,B76,'4. Equipment Costs'!B:B,$C$25,'4. Equipment Costs'!O:O,"&lt;&gt;Error")+SUMIFS('5. Subcontracting Costs'!N:N,'5. Subcontracting Costs'!C:C,B76,'5. Subcontracting Costs'!B:B,$C$25,'5. Subcontracting Costs'!O:O,"&lt;&gt;Error")</f>
        <v>0</v>
      </c>
      <c r="D76" s="63">
        <f>SUMIFS('1. Staff costs'!N:N,'1. Staff costs'!C:C,B76,'1. Staff costs'!B:B,$D$25,'1. Staff costs'!O:O,"&lt;&gt;Error")+SUMIFS('2-3. Travel Costs&amp;Costs of Stay'!Q:Q,'2-3. Travel Costs&amp;Costs of Stay'!C:C,B76,'2-3. Travel Costs&amp;Costs of Stay'!B:B,$D$25,'2-3. Travel Costs&amp;Costs of Stay'!R:R,"&lt;&gt;Error")+SUMIFS('4. Equipment Costs'!N:N,'4. Equipment Costs'!C:C,B76,'4. Equipment Costs'!B:B,$D$25,'4. Equipment Costs'!O:O,"&lt;&gt;Error")+SUMIFS('5. Subcontracting Costs'!N:N,'5. Subcontracting Costs'!C:C,B76,'5. Subcontracting Costs'!B:B,$D$25,'5. Subcontracting Costs'!O:O,"&lt;&gt;Error")</f>
        <v>0</v>
      </c>
      <c r="E76" s="63">
        <f>SUMIFS('1. Staff costs'!N:N,'1. Staff costs'!C:C,B76,'1. Staff costs'!B:B,$E$25,'1. Staff costs'!O:O,"&lt;&gt;Error")+SUMIFS('2-3. Travel Costs&amp;Costs of Stay'!Q:Q,'2-3. Travel Costs&amp;Costs of Stay'!C:C,B76,'2-3. Travel Costs&amp;Costs of Stay'!B:B,$E$25,'2-3. Travel Costs&amp;Costs of Stay'!R:R,"&lt;&gt;Error")+SUMIFS('4. Equipment Costs'!N:N,'4. Equipment Costs'!C:C,B76,'4. Equipment Costs'!B:B,$E$25,'4. Equipment Costs'!O:O,"&lt;&gt;Error")+SUMIFS('5. Subcontracting Costs'!N:N,'5. Subcontracting Costs'!C:C,B76,'5. Subcontracting Costs'!B:B,$E$25,'5. Subcontracting Costs'!O:O,"&lt;&gt;Error")</f>
        <v>0</v>
      </c>
      <c r="F76" s="63">
        <f>SUMIFS('1. Staff costs'!N:N,'1. Staff costs'!C:C,B76,'1. Staff costs'!B:B,$F$25,'1. Staff costs'!O:O,"&lt;&gt;Error")+SUMIFS('2-3. Travel Costs&amp;Costs of Stay'!Q:Q,'2-3. Travel Costs&amp;Costs of Stay'!C:C,B76,'2-3. Travel Costs&amp;Costs of Stay'!B:B,$F$25,'2-3. Travel Costs&amp;Costs of Stay'!R:R,"&lt;&gt;Error")+SUMIFS('4. Equipment Costs'!N:N,'4. Equipment Costs'!C:C,B76,'4. Equipment Costs'!B:B,$F$25,'4. Equipment Costs'!O:O,"&lt;&gt;Error")+SUMIFS('5. Subcontracting Costs'!N:N,'5. Subcontracting Costs'!C:C,B76,'5. Subcontracting Costs'!B:B,$F$25,'5. Subcontracting Costs'!O:O,"&lt;&gt;Error")</f>
        <v>0</v>
      </c>
      <c r="G76" s="63">
        <f>SUMIFS('1. Staff costs'!N:N,'1. Staff costs'!C:C,B76,'1. Staff costs'!B:B,$G$25,'1. Staff costs'!O:O,"&lt;&gt;Error")+SUMIFS('2-3. Travel Costs&amp;Costs of Stay'!Q:Q,'2-3. Travel Costs&amp;Costs of Stay'!C:C,B76,'2-3. Travel Costs&amp;Costs of Stay'!B:B,$G$25,'2-3. Travel Costs&amp;Costs of Stay'!R:R,"&lt;&gt;Error")+SUMIFS('4. Equipment Costs'!N:N,'4. Equipment Costs'!C:C,B76,'4. Equipment Costs'!B:B,$G$25,'4. Equipment Costs'!O:O,"&lt;&gt;Error")+SUMIFS('5. Subcontracting Costs'!N:N,'5. Subcontracting Costs'!C:C,B76,'5. Subcontracting Costs'!B:B,$G$25,'5. Subcontracting Costs'!O:O,"&lt;&gt;Error")</f>
        <v>0</v>
      </c>
      <c r="H76" s="298"/>
      <c r="I76" s="64">
        <f t="shared" si="1"/>
        <v>0</v>
      </c>
    </row>
    <row r="77" spans="2:9" x14ac:dyDescent="0.35">
      <c r="B77" s="171" t="s">
        <v>151</v>
      </c>
      <c r="C77" s="63">
        <f>SUMIFS('1. Staff costs'!N:N,'1. Staff costs'!C:C,B77,'1. Staff costs'!B:B,$C$25,'1. Staff costs'!O:O,"&lt;&gt;Error")+SUMIFS('2-3. Travel Costs&amp;Costs of Stay'!Q:Q,'2-3. Travel Costs&amp;Costs of Stay'!C:C,B77,'2-3. Travel Costs&amp;Costs of Stay'!B:B,$C$25,'2-3. Travel Costs&amp;Costs of Stay'!R:R,"&lt;&gt;Error")+SUMIFS('4. Equipment Costs'!N:N,'4. Equipment Costs'!C:C,B77,'4. Equipment Costs'!B:B,$C$25,'4. Equipment Costs'!O:O,"&lt;&gt;Error")+SUMIFS('5. Subcontracting Costs'!N:N,'5. Subcontracting Costs'!C:C,B77,'5. Subcontracting Costs'!B:B,$C$25,'5. Subcontracting Costs'!O:O,"&lt;&gt;Error")</f>
        <v>0</v>
      </c>
      <c r="D77" s="63">
        <f>SUMIFS('1. Staff costs'!N:N,'1. Staff costs'!C:C,B77,'1. Staff costs'!B:B,$D$25,'1. Staff costs'!O:O,"&lt;&gt;Error")+SUMIFS('2-3. Travel Costs&amp;Costs of Stay'!Q:Q,'2-3. Travel Costs&amp;Costs of Stay'!C:C,B77,'2-3. Travel Costs&amp;Costs of Stay'!B:B,$D$25,'2-3. Travel Costs&amp;Costs of Stay'!R:R,"&lt;&gt;Error")+SUMIFS('4. Equipment Costs'!N:N,'4. Equipment Costs'!C:C,B77,'4. Equipment Costs'!B:B,$D$25,'4. Equipment Costs'!O:O,"&lt;&gt;Error")+SUMIFS('5. Subcontracting Costs'!N:N,'5. Subcontracting Costs'!C:C,B77,'5. Subcontracting Costs'!B:B,$D$25,'5. Subcontracting Costs'!O:O,"&lt;&gt;Error")</f>
        <v>0</v>
      </c>
      <c r="E77" s="63">
        <f>SUMIFS('1. Staff costs'!N:N,'1. Staff costs'!C:C,B77,'1. Staff costs'!B:B,$E$25,'1. Staff costs'!O:O,"&lt;&gt;Error")+SUMIFS('2-3. Travel Costs&amp;Costs of Stay'!Q:Q,'2-3. Travel Costs&amp;Costs of Stay'!C:C,B77,'2-3. Travel Costs&amp;Costs of Stay'!B:B,$E$25,'2-3. Travel Costs&amp;Costs of Stay'!R:R,"&lt;&gt;Error")+SUMIFS('4. Equipment Costs'!N:N,'4. Equipment Costs'!C:C,B77,'4. Equipment Costs'!B:B,$E$25,'4. Equipment Costs'!O:O,"&lt;&gt;Error")+SUMIFS('5. Subcontracting Costs'!N:N,'5. Subcontracting Costs'!C:C,B77,'5. Subcontracting Costs'!B:B,$E$25,'5. Subcontracting Costs'!O:O,"&lt;&gt;Error")</f>
        <v>0</v>
      </c>
      <c r="F77" s="63">
        <f>SUMIFS('1. Staff costs'!N:N,'1. Staff costs'!C:C,B77,'1. Staff costs'!B:B,$F$25,'1. Staff costs'!O:O,"&lt;&gt;Error")+SUMIFS('2-3. Travel Costs&amp;Costs of Stay'!Q:Q,'2-3. Travel Costs&amp;Costs of Stay'!C:C,B77,'2-3. Travel Costs&amp;Costs of Stay'!B:B,$F$25,'2-3. Travel Costs&amp;Costs of Stay'!R:R,"&lt;&gt;Error")+SUMIFS('4. Equipment Costs'!N:N,'4. Equipment Costs'!C:C,B77,'4. Equipment Costs'!B:B,$F$25,'4. Equipment Costs'!O:O,"&lt;&gt;Error")+SUMIFS('5. Subcontracting Costs'!N:N,'5. Subcontracting Costs'!C:C,B77,'5. Subcontracting Costs'!B:B,$F$25,'5. Subcontracting Costs'!O:O,"&lt;&gt;Error")</f>
        <v>0</v>
      </c>
      <c r="G77" s="63">
        <f>SUMIFS('1. Staff costs'!N:N,'1. Staff costs'!C:C,B77,'1. Staff costs'!B:B,$G$25,'1. Staff costs'!O:O,"&lt;&gt;Error")+SUMIFS('2-3. Travel Costs&amp;Costs of Stay'!Q:Q,'2-3. Travel Costs&amp;Costs of Stay'!C:C,B77,'2-3. Travel Costs&amp;Costs of Stay'!B:B,$G$25,'2-3. Travel Costs&amp;Costs of Stay'!R:R,"&lt;&gt;Error")+SUMIFS('4. Equipment Costs'!N:N,'4. Equipment Costs'!C:C,B77,'4. Equipment Costs'!B:B,$G$25,'4. Equipment Costs'!O:O,"&lt;&gt;Error")+SUMIFS('5. Subcontracting Costs'!N:N,'5. Subcontracting Costs'!C:C,B77,'5. Subcontracting Costs'!B:B,$G$25,'5. Subcontracting Costs'!O:O,"&lt;&gt;Error")</f>
        <v>0</v>
      </c>
      <c r="H77" s="298"/>
      <c r="I77" s="64">
        <f t="shared" si="1"/>
        <v>0</v>
      </c>
    </row>
    <row r="78" spans="2:9" x14ac:dyDescent="0.35">
      <c r="B78" s="171" t="s">
        <v>152</v>
      </c>
      <c r="C78" s="63">
        <f>SUMIFS('1. Staff costs'!N:N,'1. Staff costs'!C:C,B78,'1. Staff costs'!B:B,$C$25,'1. Staff costs'!O:O,"&lt;&gt;Error")+SUMIFS('2-3. Travel Costs&amp;Costs of Stay'!Q:Q,'2-3. Travel Costs&amp;Costs of Stay'!C:C,B78,'2-3. Travel Costs&amp;Costs of Stay'!B:B,$C$25,'2-3. Travel Costs&amp;Costs of Stay'!R:R,"&lt;&gt;Error")+SUMIFS('4. Equipment Costs'!N:N,'4. Equipment Costs'!C:C,B78,'4. Equipment Costs'!B:B,$C$25,'4. Equipment Costs'!O:O,"&lt;&gt;Error")+SUMIFS('5. Subcontracting Costs'!N:N,'5. Subcontracting Costs'!C:C,B78,'5. Subcontracting Costs'!B:B,$C$25,'5. Subcontracting Costs'!O:O,"&lt;&gt;Error")</f>
        <v>0</v>
      </c>
      <c r="D78" s="63">
        <f>SUMIFS('1. Staff costs'!N:N,'1. Staff costs'!C:C,B78,'1. Staff costs'!B:B,$D$25,'1. Staff costs'!O:O,"&lt;&gt;Error")+SUMIFS('2-3. Travel Costs&amp;Costs of Stay'!Q:Q,'2-3. Travel Costs&amp;Costs of Stay'!C:C,B78,'2-3. Travel Costs&amp;Costs of Stay'!B:B,$D$25,'2-3. Travel Costs&amp;Costs of Stay'!R:R,"&lt;&gt;Error")+SUMIFS('4. Equipment Costs'!N:N,'4. Equipment Costs'!C:C,B78,'4. Equipment Costs'!B:B,$D$25,'4. Equipment Costs'!O:O,"&lt;&gt;Error")+SUMIFS('5. Subcontracting Costs'!N:N,'5. Subcontracting Costs'!C:C,B78,'5. Subcontracting Costs'!B:B,$D$25,'5. Subcontracting Costs'!O:O,"&lt;&gt;Error")</f>
        <v>0</v>
      </c>
      <c r="E78" s="63">
        <f>SUMIFS('1. Staff costs'!N:N,'1. Staff costs'!C:C,B78,'1. Staff costs'!B:B,$E$25,'1. Staff costs'!O:O,"&lt;&gt;Error")+SUMIFS('2-3. Travel Costs&amp;Costs of Stay'!Q:Q,'2-3. Travel Costs&amp;Costs of Stay'!C:C,B78,'2-3. Travel Costs&amp;Costs of Stay'!B:B,$E$25,'2-3. Travel Costs&amp;Costs of Stay'!R:R,"&lt;&gt;Error")+SUMIFS('4. Equipment Costs'!N:N,'4. Equipment Costs'!C:C,B78,'4. Equipment Costs'!B:B,$E$25,'4. Equipment Costs'!O:O,"&lt;&gt;Error")+SUMIFS('5. Subcontracting Costs'!N:N,'5. Subcontracting Costs'!C:C,B78,'5. Subcontracting Costs'!B:B,$E$25,'5. Subcontracting Costs'!O:O,"&lt;&gt;Error")</f>
        <v>0</v>
      </c>
      <c r="F78" s="63">
        <f>SUMIFS('1. Staff costs'!N:N,'1. Staff costs'!C:C,B78,'1. Staff costs'!B:B,$F$25,'1. Staff costs'!O:O,"&lt;&gt;Error")+SUMIFS('2-3. Travel Costs&amp;Costs of Stay'!Q:Q,'2-3. Travel Costs&amp;Costs of Stay'!C:C,B78,'2-3. Travel Costs&amp;Costs of Stay'!B:B,$F$25,'2-3. Travel Costs&amp;Costs of Stay'!R:R,"&lt;&gt;Error")+SUMIFS('4. Equipment Costs'!N:N,'4. Equipment Costs'!C:C,B78,'4. Equipment Costs'!B:B,$F$25,'4. Equipment Costs'!O:O,"&lt;&gt;Error")+SUMIFS('5. Subcontracting Costs'!N:N,'5. Subcontracting Costs'!C:C,B78,'5. Subcontracting Costs'!B:B,$F$25,'5. Subcontracting Costs'!O:O,"&lt;&gt;Error")</f>
        <v>0</v>
      </c>
      <c r="G78" s="63">
        <f>SUMIFS('1. Staff costs'!N:N,'1. Staff costs'!C:C,B78,'1. Staff costs'!B:B,$G$25,'1. Staff costs'!O:O,"&lt;&gt;Error")+SUMIFS('2-3. Travel Costs&amp;Costs of Stay'!Q:Q,'2-3. Travel Costs&amp;Costs of Stay'!C:C,B78,'2-3. Travel Costs&amp;Costs of Stay'!B:B,$G$25,'2-3. Travel Costs&amp;Costs of Stay'!R:R,"&lt;&gt;Error")+SUMIFS('4. Equipment Costs'!N:N,'4. Equipment Costs'!C:C,B78,'4. Equipment Costs'!B:B,$G$25,'4. Equipment Costs'!O:O,"&lt;&gt;Error")+SUMIFS('5. Subcontracting Costs'!N:N,'5. Subcontracting Costs'!C:C,B78,'5. Subcontracting Costs'!B:B,$G$25,'5. Subcontracting Costs'!O:O,"&lt;&gt;Error")</f>
        <v>0</v>
      </c>
      <c r="H78" s="298"/>
      <c r="I78" s="64">
        <f t="shared" si="1"/>
        <v>0</v>
      </c>
    </row>
    <row r="79" spans="2:9" x14ac:dyDescent="0.35">
      <c r="B79" s="171" t="s">
        <v>153</v>
      </c>
      <c r="C79" s="63">
        <f>SUMIFS('1. Staff costs'!N:N,'1. Staff costs'!C:C,B79,'1. Staff costs'!B:B,$C$25,'1. Staff costs'!O:O,"&lt;&gt;Error")+SUMIFS('2-3. Travel Costs&amp;Costs of Stay'!Q:Q,'2-3. Travel Costs&amp;Costs of Stay'!C:C,B79,'2-3. Travel Costs&amp;Costs of Stay'!B:B,$C$25,'2-3. Travel Costs&amp;Costs of Stay'!R:R,"&lt;&gt;Error")+SUMIFS('4. Equipment Costs'!N:N,'4. Equipment Costs'!C:C,B79,'4. Equipment Costs'!B:B,$C$25,'4. Equipment Costs'!O:O,"&lt;&gt;Error")+SUMIFS('5. Subcontracting Costs'!N:N,'5. Subcontracting Costs'!C:C,B79,'5. Subcontracting Costs'!B:B,$C$25,'5. Subcontracting Costs'!O:O,"&lt;&gt;Error")</f>
        <v>0</v>
      </c>
      <c r="D79" s="63">
        <f>SUMIFS('1. Staff costs'!N:N,'1. Staff costs'!C:C,B79,'1. Staff costs'!B:B,$D$25,'1. Staff costs'!O:O,"&lt;&gt;Error")+SUMIFS('2-3. Travel Costs&amp;Costs of Stay'!Q:Q,'2-3. Travel Costs&amp;Costs of Stay'!C:C,B79,'2-3. Travel Costs&amp;Costs of Stay'!B:B,$D$25,'2-3. Travel Costs&amp;Costs of Stay'!R:R,"&lt;&gt;Error")+SUMIFS('4. Equipment Costs'!N:N,'4. Equipment Costs'!C:C,B79,'4. Equipment Costs'!B:B,$D$25,'4. Equipment Costs'!O:O,"&lt;&gt;Error")+SUMIFS('5. Subcontracting Costs'!N:N,'5. Subcontracting Costs'!C:C,B79,'5. Subcontracting Costs'!B:B,$D$25,'5. Subcontracting Costs'!O:O,"&lt;&gt;Error")</f>
        <v>0</v>
      </c>
      <c r="E79" s="63">
        <f>SUMIFS('1. Staff costs'!N:N,'1. Staff costs'!C:C,B79,'1. Staff costs'!B:B,$E$25,'1. Staff costs'!O:O,"&lt;&gt;Error")+SUMIFS('2-3. Travel Costs&amp;Costs of Stay'!Q:Q,'2-3. Travel Costs&amp;Costs of Stay'!C:C,B79,'2-3. Travel Costs&amp;Costs of Stay'!B:B,$E$25,'2-3. Travel Costs&amp;Costs of Stay'!R:R,"&lt;&gt;Error")+SUMIFS('4. Equipment Costs'!N:N,'4. Equipment Costs'!C:C,B79,'4. Equipment Costs'!B:B,$E$25,'4. Equipment Costs'!O:O,"&lt;&gt;Error")+SUMIFS('5. Subcontracting Costs'!N:N,'5. Subcontracting Costs'!C:C,B79,'5. Subcontracting Costs'!B:B,$E$25,'5. Subcontracting Costs'!O:O,"&lt;&gt;Error")</f>
        <v>0</v>
      </c>
      <c r="F79" s="63">
        <f>SUMIFS('1. Staff costs'!N:N,'1. Staff costs'!C:C,B79,'1. Staff costs'!B:B,$F$25,'1. Staff costs'!O:O,"&lt;&gt;Error")+SUMIFS('2-3. Travel Costs&amp;Costs of Stay'!Q:Q,'2-3. Travel Costs&amp;Costs of Stay'!C:C,B79,'2-3. Travel Costs&amp;Costs of Stay'!B:B,$F$25,'2-3. Travel Costs&amp;Costs of Stay'!R:R,"&lt;&gt;Error")+SUMIFS('4. Equipment Costs'!N:N,'4. Equipment Costs'!C:C,B79,'4. Equipment Costs'!B:B,$F$25,'4. Equipment Costs'!O:O,"&lt;&gt;Error")+SUMIFS('5. Subcontracting Costs'!N:N,'5. Subcontracting Costs'!C:C,B79,'5. Subcontracting Costs'!B:B,$F$25,'5. Subcontracting Costs'!O:O,"&lt;&gt;Error")</f>
        <v>0</v>
      </c>
      <c r="G79" s="63">
        <f>SUMIFS('1. Staff costs'!N:N,'1. Staff costs'!C:C,B79,'1. Staff costs'!B:B,$G$25,'1. Staff costs'!O:O,"&lt;&gt;Error")+SUMIFS('2-3. Travel Costs&amp;Costs of Stay'!Q:Q,'2-3. Travel Costs&amp;Costs of Stay'!C:C,B79,'2-3. Travel Costs&amp;Costs of Stay'!B:B,$G$25,'2-3. Travel Costs&amp;Costs of Stay'!R:R,"&lt;&gt;Error")+SUMIFS('4. Equipment Costs'!N:N,'4. Equipment Costs'!C:C,B79,'4. Equipment Costs'!B:B,$G$25,'4. Equipment Costs'!O:O,"&lt;&gt;Error")+SUMIFS('5. Subcontracting Costs'!N:N,'5. Subcontracting Costs'!C:C,B79,'5. Subcontracting Costs'!B:B,$G$25,'5. Subcontracting Costs'!O:O,"&lt;&gt;Error")</f>
        <v>0</v>
      </c>
      <c r="H79" s="298"/>
      <c r="I79" s="64">
        <f t="shared" si="1"/>
        <v>0</v>
      </c>
    </row>
    <row r="80" spans="2:9" x14ac:dyDescent="0.35">
      <c r="B80" s="171" t="s">
        <v>154</v>
      </c>
      <c r="C80" s="63">
        <f>SUMIFS('1. Staff costs'!N:N,'1. Staff costs'!C:C,B80,'1. Staff costs'!B:B,$C$25,'1. Staff costs'!O:O,"&lt;&gt;Error")+SUMIFS('2-3. Travel Costs&amp;Costs of Stay'!Q:Q,'2-3. Travel Costs&amp;Costs of Stay'!C:C,B80,'2-3. Travel Costs&amp;Costs of Stay'!B:B,$C$25,'2-3. Travel Costs&amp;Costs of Stay'!R:R,"&lt;&gt;Error")+SUMIFS('4. Equipment Costs'!N:N,'4. Equipment Costs'!C:C,B80,'4. Equipment Costs'!B:B,$C$25,'4. Equipment Costs'!O:O,"&lt;&gt;Error")+SUMIFS('5. Subcontracting Costs'!N:N,'5. Subcontracting Costs'!C:C,B80,'5. Subcontracting Costs'!B:B,$C$25,'5. Subcontracting Costs'!O:O,"&lt;&gt;Error")</f>
        <v>0</v>
      </c>
      <c r="D80" s="63">
        <f>SUMIFS('1. Staff costs'!N:N,'1. Staff costs'!C:C,B80,'1. Staff costs'!B:B,$D$25,'1. Staff costs'!O:O,"&lt;&gt;Error")+SUMIFS('2-3. Travel Costs&amp;Costs of Stay'!Q:Q,'2-3. Travel Costs&amp;Costs of Stay'!C:C,B80,'2-3. Travel Costs&amp;Costs of Stay'!B:B,$D$25,'2-3. Travel Costs&amp;Costs of Stay'!R:R,"&lt;&gt;Error")+SUMIFS('4. Equipment Costs'!N:N,'4. Equipment Costs'!C:C,B80,'4. Equipment Costs'!B:B,$D$25,'4. Equipment Costs'!O:O,"&lt;&gt;Error")+SUMIFS('5. Subcontracting Costs'!N:N,'5. Subcontracting Costs'!C:C,B80,'5. Subcontracting Costs'!B:B,$D$25,'5. Subcontracting Costs'!O:O,"&lt;&gt;Error")</f>
        <v>0</v>
      </c>
      <c r="E80" s="63">
        <f>SUMIFS('1. Staff costs'!N:N,'1. Staff costs'!C:C,B80,'1. Staff costs'!B:B,$E$25,'1. Staff costs'!O:O,"&lt;&gt;Error")+SUMIFS('2-3. Travel Costs&amp;Costs of Stay'!Q:Q,'2-3. Travel Costs&amp;Costs of Stay'!C:C,B80,'2-3. Travel Costs&amp;Costs of Stay'!B:B,$E$25,'2-3. Travel Costs&amp;Costs of Stay'!R:R,"&lt;&gt;Error")+SUMIFS('4. Equipment Costs'!N:N,'4. Equipment Costs'!C:C,B80,'4. Equipment Costs'!B:B,$E$25,'4. Equipment Costs'!O:O,"&lt;&gt;Error")+SUMIFS('5. Subcontracting Costs'!N:N,'5. Subcontracting Costs'!C:C,B80,'5. Subcontracting Costs'!B:B,$E$25,'5. Subcontracting Costs'!O:O,"&lt;&gt;Error")</f>
        <v>0</v>
      </c>
      <c r="F80" s="63">
        <f>SUMIFS('1. Staff costs'!N:N,'1. Staff costs'!C:C,B80,'1. Staff costs'!B:B,$F$25,'1. Staff costs'!O:O,"&lt;&gt;Error")+SUMIFS('2-3. Travel Costs&amp;Costs of Stay'!Q:Q,'2-3. Travel Costs&amp;Costs of Stay'!C:C,B80,'2-3. Travel Costs&amp;Costs of Stay'!B:B,$F$25,'2-3. Travel Costs&amp;Costs of Stay'!R:R,"&lt;&gt;Error")+SUMIFS('4. Equipment Costs'!N:N,'4. Equipment Costs'!C:C,B80,'4. Equipment Costs'!B:B,$F$25,'4. Equipment Costs'!O:O,"&lt;&gt;Error")+SUMIFS('5. Subcontracting Costs'!N:N,'5. Subcontracting Costs'!C:C,B80,'5. Subcontracting Costs'!B:B,$F$25,'5. Subcontracting Costs'!O:O,"&lt;&gt;Error")</f>
        <v>0</v>
      </c>
      <c r="G80" s="63">
        <f>SUMIFS('1. Staff costs'!N:N,'1. Staff costs'!C:C,B80,'1. Staff costs'!B:B,$G$25,'1. Staff costs'!O:O,"&lt;&gt;Error")+SUMIFS('2-3. Travel Costs&amp;Costs of Stay'!Q:Q,'2-3. Travel Costs&amp;Costs of Stay'!C:C,B80,'2-3. Travel Costs&amp;Costs of Stay'!B:B,$G$25,'2-3. Travel Costs&amp;Costs of Stay'!R:R,"&lt;&gt;Error")+SUMIFS('4. Equipment Costs'!N:N,'4. Equipment Costs'!C:C,B80,'4. Equipment Costs'!B:B,$G$25,'4. Equipment Costs'!O:O,"&lt;&gt;Error")+SUMIFS('5. Subcontracting Costs'!N:N,'5. Subcontracting Costs'!C:C,B80,'5. Subcontracting Costs'!B:B,$G$25,'5. Subcontracting Costs'!O:O,"&lt;&gt;Error")</f>
        <v>0</v>
      </c>
      <c r="H80" s="299"/>
      <c r="I80" s="64">
        <f t="shared" si="1"/>
        <v>0</v>
      </c>
    </row>
    <row r="81" spans="2:9" x14ac:dyDescent="0.35">
      <c r="B81" s="98" t="s">
        <v>129</v>
      </c>
      <c r="C81" s="64">
        <f>SUM(C26:C80)</f>
        <v>103585.62000000001</v>
      </c>
      <c r="D81" s="64">
        <f>SUM(D26:D80)</f>
        <v>480968.14</v>
      </c>
      <c r="E81" s="64">
        <f>SUM(E26:E80)</f>
        <v>46622.45</v>
      </c>
      <c r="F81" s="64">
        <f>SUM(F26:F80)</f>
        <v>69169.289999999994</v>
      </c>
      <c r="G81" s="64">
        <f>SUM(G26:G80)</f>
        <v>124564.05</v>
      </c>
      <c r="H81" s="65">
        <f>'Final financial statement'!E18</f>
        <v>0</v>
      </c>
      <c r="I81" s="71">
        <f>SUM(C81:H81)</f>
        <v>824909.55</v>
      </c>
    </row>
  </sheetData>
  <sheetProtection password="E359" sheet="1" objects="1" scenarios="1" selectLockedCells="1" selectUnlockedCells="1"/>
  <dataConsolidate/>
  <mergeCells count="5">
    <mergeCell ref="B2:I2"/>
    <mergeCell ref="B14:I14"/>
    <mergeCell ref="H5:H9"/>
    <mergeCell ref="B23:I23"/>
    <mergeCell ref="H26:H80"/>
  </mergeCells>
  <printOptions horizontalCentered="1"/>
  <pageMargins left="0.23622047244094491" right="0.23622047244094491" top="0.39370078740157483" bottom="0.94488188976377963" header="0.31496062992125984" footer="0.31496062992125984"/>
  <pageSetup paperSize="9" scale="49" orientation="portrait" r:id="rId1"/>
  <headerFooter>
    <oddFooter xml:space="preserve">&amp;CPage &amp;P of 3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D064EDA8D54A746B4AFB9B8DA9CF420" ma:contentTypeVersion="3" ma:contentTypeDescription="Create a new document." ma:contentTypeScope="" ma:versionID="c1d4cdee0e9381974a459762b30c79b1">
  <xsd:schema xmlns:xsd="http://www.w3.org/2001/XMLSchema" xmlns:xs="http://www.w3.org/2001/XMLSchema" xmlns:p="http://schemas.microsoft.com/office/2006/metadata/properties" targetNamespace="http://schemas.microsoft.com/office/2006/metadata/properties" ma:root="true" ma:fieldsID="9ae757f7b8b52896942f31a7e220db76">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25AC76-73EC-4808-94BA-4863B589F5DA}">
  <ds:schemaRefs>
    <ds:schemaRef ds:uri="http://schemas.microsoft.com/sharepoint/v3/contenttype/forms"/>
  </ds:schemaRefs>
</ds:datastoreItem>
</file>

<file path=customXml/itemProps2.xml><?xml version="1.0" encoding="utf-8"?>
<ds:datastoreItem xmlns:ds="http://schemas.openxmlformats.org/officeDocument/2006/customXml" ds:itemID="{B5FB2861-ECA0-4B0A-9CC6-B62988A7DC03}">
  <ds:schemaRefs>
    <ds:schemaRef ds:uri="http://purl.org/dc/terms/"/>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4B91489F-FE4A-47B2-96B3-2DD11B60A0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30</vt:i4>
      </vt:variant>
    </vt:vector>
  </HeadingPairs>
  <TitlesOfParts>
    <vt:vector size="41" baseType="lpstr">
      <vt:lpstr>Instructions</vt:lpstr>
      <vt:lpstr>Final financial statement</vt:lpstr>
      <vt:lpstr>Costs Incurred&amp;2nd Prefinancing</vt:lpstr>
      <vt:lpstr>1. Staff costs</vt:lpstr>
      <vt:lpstr>2-3. Travel Costs&amp;Costs of Stay</vt:lpstr>
      <vt:lpstr>4. Equipment Costs</vt:lpstr>
      <vt:lpstr>5. Subcontracting Costs</vt:lpstr>
      <vt:lpstr>Co-financing</vt:lpstr>
      <vt:lpstr>Breakdown &amp; Project Funding</vt:lpstr>
      <vt:lpstr>Breakdown Staff &amp; Travel Costs</vt:lpstr>
      <vt:lpstr>Rates</vt:lpstr>
      <vt:lpstr>BudgetHeadings</vt:lpstr>
      <vt:lpstr>Category</vt:lpstr>
      <vt:lpstr>Category2</vt:lpstr>
      <vt:lpstr>CountryALL</vt:lpstr>
      <vt:lpstr>CountryEligEquip</vt:lpstr>
      <vt:lpstr>CountryType</vt:lpstr>
      <vt:lpstr>EUCountry</vt:lpstr>
      <vt:lpstr>'Costs Incurred&amp;2nd Prefinancing'!PartnerN°</vt:lpstr>
      <vt:lpstr>PartnerN°</vt:lpstr>
      <vt:lpstr>'Costs Incurred&amp;2nd Prefinancing'!PartnerN°Ref</vt:lpstr>
      <vt:lpstr>PartnerN°Ref</vt:lpstr>
      <vt:lpstr>'1. Staff costs'!Print_Area</vt:lpstr>
      <vt:lpstr>'2-3. Travel Costs&amp;Costs of Stay'!Print_Area</vt:lpstr>
      <vt:lpstr>'4. Equipment Costs'!Print_Area</vt:lpstr>
      <vt:lpstr>'5. Subcontracting Costs'!Print_Area</vt:lpstr>
      <vt:lpstr>'Breakdown &amp; Project Funding'!Print_Area</vt:lpstr>
      <vt:lpstr>'Breakdown Staff &amp; Travel Costs'!Print_Area</vt:lpstr>
      <vt:lpstr>'Co-financing'!Print_Area</vt:lpstr>
      <vt:lpstr>'Costs Incurred&amp;2nd Prefinancing'!Print_Area</vt:lpstr>
      <vt:lpstr>'Final financial statement'!Print_Area</vt:lpstr>
      <vt:lpstr>Instructions!Print_Area</vt:lpstr>
      <vt:lpstr>'2-3. Travel Costs&amp;Costs of Stay'!Print_Titles</vt:lpstr>
      <vt:lpstr>'4. Equipment Costs'!Print_Titles</vt:lpstr>
      <vt:lpstr>'5. Subcontracting Costs'!Print_Titles</vt:lpstr>
      <vt:lpstr>'Breakdown &amp; Project Funding'!Print_Titles</vt:lpstr>
      <vt:lpstr>'Co-financing'!Print_Titles</vt:lpstr>
      <vt:lpstr>Rates</vt:lpstr>
      <vt:lpstr>StaffCat</vt:lpstr>
      <vt:lpstr>VATTAXES</vt:lpstr>
      <vt:lpstr>WorkPackage</vt:lpstr>
    </vt:vector>
  </TitlesOfParts>
  <Company>European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Alliaces detailed Budget v.1.0</dc:title>
  <dc:creator>CARBONI Damiano (EACEA)</dc:creator>
  <dc:description>Alliances detailed budget V.1.0</dc:description>
  <cp:lastModifiedBy>OWNER</cp:lastModifiedBy>
  <cp:lastPrinted>2019-12-14T07:31:02Z</cp:lastPrinted>
  <dcterms:created xsi:type="dcterms:W3CDTF">2013-09-27T15:40:24Z</dcterms:created>
  <dcterms:modified xsi:type="dcterms:W3CDTF">2019-12-18T10:52:38Z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0x0101001D064EDA8D54A746B4AFB9B8DA9CF420</vt:lpwstr>
  </property>
</Properties>
</file>